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810"/>
  <workbookPr autoCompressPictures="0"/>
  <bookViews>
    <workbookView xWindow="0" yWindow="440" windowWidth="25600" windowHeight="15620" tabRatio="500"/>
  </bookViews>
  <sheets>
    <sheet name="Master List" sheetId="1" r:id="rId1"/>
    <sheet name="PDF Flyer Distribution List" sheetId="2" r:id="rId2"/>
    <sheet name="Sheet1" sheetId="3" r:id="rId3"/>
  </sheets>
  <definedNames>
    <definedName name="_xlnm._FilterDatabase">'Master List'!$A$1:$K$235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28" i="3" l="1"/>
  <c r="I126" i="3"/>
  <c r="I125" i="3"/>
  <c r="I120" i="3"/>
  <c r="I117" i="3"/>
  <c r="I115" i="3"/>
  <c r="I111" i="3"/>
  <c r="I106" i="3"/>
  <c r="I103" i="3"/>
  <c r="I100" i="3"/>
  <c r="I80" i="3"/>
  <c r="I79" i="3"/>
  <c r="I74" i="3"/>
  <c r="I64" i="3"/>
  <c r="I62" i="3"/>
  <c r="I56" i="3"/>
  <c r="I54" i="3"/>
  <c r="I53" i="3"/>
  <c r="I52" i="3"/>
  <c r="I50" i="3"/>
  <c r="I46" i="3"/>
  <c r="I42" i="3"/>
  <c r="I40" i="3"/>
  <c r="I37" i="3"/>
  <c r="I35" i="3"/>
  <c r="I34" i="3"/>
  <c r="I32" i="3"/>
  <c r="I31" i="3"/>
  <c r="I26" i="3"/>
  <c r="I23" i="3"/>
  <c r="I22" i="3"/>
  <c r="I19" i="3"/>
  <c r="I18" i="3"/>
  <c r="I14" i="3"/>
  <c r="I13" i="3"/>
  <c r="I6" i="3"/>
  <c r="I3" i="3"/>
  <c r="I2" i="3"/>
  <c r="A10" i="2"/>
  <c r="A4" i="2"/>
  <c r="I269" i="1"/>
  <c r="I267" i="1"/>
  <c r="I265" i="1"/>
  <c r="I264" i="1"/>
  <c r="I263" i="1"/>
  <c r="I262" i="1"/>
  <c r="I261" i="1"/>
  <c r="I260" i="1"/>
  <c r="I259" i="1"/>
  <c r="I258" i="1"/>
  <c r="I257" i="1"/>
  <c r="I256" i="1"/>
  <c r="I255" i="1"/>
  <c r="I253" i="1"/>
  <c r="I252" i="1"/>
  <c r="I251" i="1"/>
  <c r="I250" i="1"/>
  <c r="I249" i="1"/>
  <c r="I248" i="1"/>
  <c r="I247" i="1"/>
  <c r="I246" i="1"/>
  <c r="I245" i="1"/>
  <c r="I243" i="1"/>
  <c r="I242" i="1"/>
  <c r="I241" i="1"/>
  <c r="I240" i="1"/>
  <c r="I239" i="1"/>
  <c r="I238" i="1"/>
  <c r="I237" i="1"/>
  <c r="I236" i="1"/>
  <c r="I235" i="1"/>
  <c r="I234" i="1"/>
  <c r="I233" i="1"/>
  <c r="I232" i="1"/>
  <c r="I229" i="1"/>
  <c r="I228" i="1"/>
  <c r="I227" i="1"/>
  <c r="I226" i="1"/>
  <c r="I225" i="1"/>
  <c r="I224" i="1"/>
  <c r="I223" i="1"/>
  <c r="I222" i="1"/>
  <c r="I221" i="1"/>
  <c r="I220" i="1"/>
  <c r="I217" i="1"/>
  <c r="I216" i="1"/>
  <c r="I215" i="1"/>
  <c r="I214" i="1"/>
  <c r="I213" i="1"/>
  <c r="I211" i="1"/>
  <c r="I209" i="1"/>
  <c r="I208" i="1"/>
  <c r="I207" i="1"/>
  <c r="I206" i="1"/>
  <c r="I205" i="1"/>
  <c r="I204" i="1"/>
  <c r="I203" i="1"/>
  <c r="I202" i="1"/>
  <c r="I201" i="1"/>
  <c r="I199" i="1"/>
  <c r="I198" i="1"/>
  <c r="I197" i="1"/>
  <c r="I196" i="1"/>
  <c r="I194" i="1"/>
  <c r="I193" i="1"/>
  <c r="I192" i="1"/>
  <c r="I191" i="1"/>
  <c r="I190" i="1"/>
  <c r="I189" i="1"/>
  <c r="I188" i="1"/>
  <c r="I187" i="1"/>
  <c r="I186" i="1"/>
  <c r="I185" i="1"/>
  <c r="I183" i="1"/>
  <c r="I182" i="1"/>
  <c r="I181" i="1"/>
  <c r="I180" i="1"/>
  <c r="I179" i="1"/>
  <c r="I178" i="1"/>
  <c r="I177" i="1"/>
  <c r="I176" i="1"/>
  <c r="I175" i="1"/>
  <c r="I174" i="1"/>
  <c r="I173" i="1"/>
  <c r="I171" i="1"/>
  <c r="I170" i="1"/>
  <c r="I169" i="1"/>
  <c r="I168" i="1"/>
  <c r="I167" i="1"/>
  <c r="I166" i="1"/>
  <c r="I165" i="1"/>
  <c r="I164" i="1"/>
  <c r="I163" i="1"/>
  <c r="I162" i="1"/>
  <c r="I161"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8" i="1"/>
  <c r="I127" i="1"/>
  <c r="I126" i="1"/>
  <c r="I125" i="1"/>
  <c r="I124" i="1"/>
  <c r="I123" i="1"/>
  <c r="I122" i="1"/>
  <c r="I121" i="1"/>
  <c r="I120" i="1"/>
  <c r="I119" i="1"/>
  <c r="I118" i="1"/>
  <c r="I117" i="1"/>
  <c r="I116" i="1"/>
  <c r="I114" i="1"/>
  <c r="I113" i="1"/>
  <c r="I112" i="1"/>
  <c r="I111" i="1"/>
  <c r="I110" i="1"/>
  <c r="I109" i="1"/>
  <c r="I108" i="1"/>
  <c r="I107" i="1"/>
  <c r="I106" i="1"/>
  <c r="I105" i="1"/>
  <c r="I104" i="1"/>
  <c r="I103" i="1"/>
  <c r="I102" i="1"/>
  <c r="I101" i="1"/>
  <c r="I100" i="1"/>
  <c r="I99" i="1"/>
  <c r="I98" i="1"/>
  <c r="I97" i="1"/>
  <c r="I96" i="1"/>
  <c r="I93" i="1"/>
  <c r="I92" i="1"/>
  <c r="I91" i="1"/>
  <c r="I88" i="1"/>
  <c r="I87" i="1"/>
  <c r="I86" i="1"/>
  <c r="I85" i="1"/>
  <c r="I84" i="1"/>
  <c r="I83" i="1"/>
  <c r="I82" i="1"/>
  <c r="I81" i="1"/>
  <c r="I80" i="1"/>
  <c r="I79" i="1"/>
  <c r="I78" i="1"/>
  <c r="I77" i="1"/>
  <c r="I76" i="1"/>
  <c r="I75" i="1"/>
  <c r="I74" i="1"/>
  <c r="I73" i="1"/>
  <c r="I72" i="1"/>
  <c r="I70" i="1"/>
  <c r="I67" i="1"/>
  <c r="I66" i="1"/>
  <c r="I65" i="1"/>
  <c r="I64" i="1"/>
  <c r="I63" i="1"/>
  <c r="I62" i="1"/>
  <c r="I61" i="1"/>
  <c r="I60" i="1"/>
  <c r="I59" i="1"/>
  <c r="I58" i="1"/>
  <c r="I57" i="1"/>
  <c r="I56" i="1"/>
  <c r="I54" i="1"/>
  <c r="I53" i="1"/>
  <c r="I52" i="1"/>
  <c r="I51" i="1"/>
  <c r="I50" i="1"/>
  <c r="I49" i="1"/>
  <c r="I48" i="1"/>
  <c r="I47" i="1"/>
  <c r="I46" i="1"/>
  <c r="I45" i="1"/>
  <c r="I44" i="1"/>
  <c r="I43" i="1"/>
  <c r="I42" i="1"/>
  <c r="I41" i="1"/>
  <c r="I39" i="1"/>
  <c r="I38" i="1"/>
  <c r="I37" i="1"/>
  <c r="I36" i="1"/>
  <c r="I35" i="1"/>
  <c r="I34" i="1"/>
  <c r="I33" i="1"/>
  <c r="I32" i="1"/>
  <c r="I31" i="1"/>
  <c r="I30" i="1"/>
  <c r="I29" i="1"/>
  <c r="I28" i="1"/>
  <c r="I27" i="1"/>
  <c r="I26" i="1"/>
  <c r="I25" i="1"/>
  <c r="I24" i="1"/>
  <c r="I23" i="1"/>
  <c r="I22" i="1"/>
  <c r="I21" i="1"/>
  <c r="I20" i="1"/>
  <c r="I19" i="1"/>
  <c r="I18" i="1"/>
  <c r="I17" i="1"/>
  <c r="I16" i="1"/>
  <c r="I15" i="1"/>
  <c r="I13" i="1"/>
  <c r="I12" i="1"/>
  <c r="I11" i="1"/>
  <c r="I10" i="1"/>
  <c r="I9" i="1"/>
  <c r="I7" i="1"/>
  <c r="I6" i="1"/>
  <c r="I5" i="1"/>
  <c r="I4" i="1"/>
  <c r="I3" i="1"/>
  <c r="I2" i="1"/>
</calcChain>
</file>

<file path=xl/comments1.xml><?xml version="1.0" encoding="utf-8"?>
<comments xmlns="http://schemas.openxmlformats.org/spreadsheetml/2006/main">
  <authors>
    <author/>
  </authors>
  <commentList>
    <comment ref="C256" authorId="0">
      <text>
        <r>
          <rPr>
            <sz val="10"/>
            <color rgb="FF000000"/>
            <rFont val="Arial"/>
          </rPr>
          <t>Added 11/26/2012</t>
        </r>
      </text>
    </comment>
  </commentList>
</comments>
</file>

<file path=xl/sharedStrings.xml><?xml version="1.0" encoding="utf-8"?>
<sst xmlns="http://schemas.openxmlformats.org/spreadsheetml/2006/main" count="2261" uniqueCount="1161">
  <si>
    <t>Last</t>
  </si>
  <si>
    <t>Address</t>
  </si>
  <si>
    <t>City</t>
  </si>
  <si>
    <t>State</t>
  </si>
  <si>
    <t>Zip</t>
  </si>
  <si>
    <t>Phone</t>
  </si>
  <si>
    <t>Phone 2</t>
  </si>
  <si>
    <t>Email</t>
  </si>
  <si>
    <t>1=parent 2=adult 3=both</t>
  </si>
  <si>
    <t>Professionals</t>
  </si>
  <si>
    <t>Tracey</t>
  </si>
  <si>
    <t>Abitz</t>
  </si>
  <si>
    <t>4710 Bellingrath St.</t>
  </si>
  <si>
    <t>Mcfarland</t>
  </si>
  <si>
    <t>WI</t>
  </si>
  <si>
    <t>Ruth</t>
  </si>
  <si>
    <t>Adams</t>
  </si>
  <si>
    <t>1134 Melby Dr.</t>
  </si>
  <si>
    <t>Madison</t>
  </si>
  <si>
    <t>Ginger</t>
  </si>
  <si>
    <t>Ambrose</t>
  </si>
  <si>
    <t>146 Ames St.</t>
  </si>
  <si>
    <t>Oregon</t>
  </si>
  <si>
    <t>608/ 835.3955</t>
  </si>
  <si>
    <t>Jon</t>
  </si>
  <si>
    <t>Anderson</t>
  </si>
  <si>
    <t>1 E Main St</t>
  </si>
  <si>
    <t>53703-3373</t>
  </si>
  <si>
    <t>608-258-2901</t>
  </si>
  <si>
    <t>Mara</t>
  </si>
  <si>
    <t>Ansfield</t>
  </si>
  <si>
    <t>21 Rough Lee Ct.</t>
  </si>
  <si>
    <t>Lois</t>
  </si>
  <si>
    <t>Apple</t>
  </si>
  <si>
    <t>N36 W 22577 Long Valley Rd</t>
  </si>
  <si>
    <t>Pewaukee</t>
  </si>
  <si>
    <t>616-847-5052</t>
  </si>
  <si>
    <t>Mayra</t>
  </si>
  <si>
    <t>Archilla-Barten</t>
  </si>
  <si>
    <t>5755 Longwood Ln</t>
  </si>
  <si>
    <t>Fitchburg</t>
  </si>
  <si>
    <t>608-442-7531</t>
  </si>
  <si>
    <t>archmm@hotmail.com</t>
  </si>
  <si>
    <t>Allison</t>
  </si>
  <si>
    <t>Armstrong</t>
  </si>
  <si>
    <t>Cottage Grove</t>
  </si>
  <si>
    <t>Jeff</t>
  </si>
  <si>
    <t>Michael</t>
  </si>
  <si>
    <t>Baek</t>
  </si>
  <si>
    <t>2420 Evans Rd</t>
  </si>
  <si>
    <t>Shar</t>
  </si>
  <si>
    <t>Ballentine</t>
  </si>
  <si>
    <t>4199 Brian St.</t>
  </si>
  <si>
    <t>McFarland</t>
  </si>
  <si>
    <t>Tracy</t>
  </si>
  <si>
    <t>Barlow</t>
  </si>
  <si>
    <t>Marcia</t>
  </si>
  <si>
    <t>Bastian</t>
  </si>
  <si>
    <t>marcia@attainmentcompany.com</t>
  </si>
  <si>
    <t>Mindy</t>
  </si>
  <si>
    <t>Bellis</t>
  </si>
  <si>
    <t>3737 Cardinal Point Trail</t>
  </si>
  <si>
    <t>Verona</t>
  </si>
  <si>
    <t>608-836-0216</t>
  </si>
  <si>
    <t>Joseph</t>
  </si>
  <si>
    <t>Bellissimo</t>
  </si>
  <si>
    <t>3738 Country Grove Rd</t>
  </si>
  <si>
    <t>608/ 845.1418</t>
  </si>
  <si>
    <t>Jen</t>
  </si>
  <si>
    <t>Bendorf</t>
  </si>
  <si>
    <t>Lancaster</t>
  </si>
  <si>
    <t>608/ 732.3140</t>
  </si>
  <si>
    <t>Christine</t>
  </si>
  <si>
    <t>Bennett</t>
  </si>
  <si>
    <t>2633 Stevens St</t>
  </si>
  <si>
    <t>608/ 445.7413</t>
  </si>
  <si>
    <t>Becky</t>
  </si>
  <si>
    <t>Berens</t>
  </si>
  <si>
    <t>5162 Anton Dr  #105</t>
  </si>
  <si>
    <t>Nikki</t>
  </si>
  <si>
    <t>Bester</t>
  </si>
  <si>
    <t>Mike</t>
  </si>
  <si>
    <t>Blust</t>
  </si>
  <si>
    <t>Karen</t>
  </si>
  <si>
    <t>Boer</t>
  </si>
  <si>
    <t>608/ 548.3222</t>
  </si>
  <si>
    <t>Debbie</t>
  </si>
  <si>
    <t>Bordson-Blatter</t>
  </si>
  <si>
    <t>2874 Ascot Ct.</t>
  </si>
  <si>
    <t>Dianna</t>
  </si>
  <si>
    <t>Bradley</t>
  </si>
  <si>
    <t>608/ 212.9342</t>
  </si>
  <si>
    <t>Bredeson</t>
  </si>
  <si>
    <t>2900 Ivanhoe Glenn</t>
  </si>
  <si>
    <t>Katie</t>
  </si>
  <si>
    <t>Brenner</t>
  </si>
  <si>
    <t>301 Sunset Dr.</t>
  </si>
  <si>
    <t>Lodi</t>
  </si>
  <si>
    <t>Amie</t>
  </si>
  <si>
    <t>Brickl</t>
  </si>
  <si>
    <t>1419 Prairie Rose Drive</t>
  </si>
  <si>
    <t>Sun Prairie</t>
  </si>
  <si>
    <t>608/ 698.2444</t>
  </si>
  <si>
    <t>Lynn</t>
  </si>
  <si>
    <t>Broderick</t>
  </si>
  <si>
    <t>VC-Board of Dir- Walbridge School</t>
  </si>
  <si>
    <t>Warren</t>
  </si>
  <si>
    <t>Brown</t>
  </si>
  <si>
    <t>130 Greenbriar Dr</t>
  </si>
  <si>
    <t>53590-1706</t>
  </si>
  <si>
    <t>(608) 825-3002</t>
  </si>
  <si>
    <t>Allan</t>
  </si>
  <si>
    <t>Burns</t>
  </si>
  <si>
    <t>5702 Norfolk Rd #3</t>
  </si>
  <si>
    <t>608/ 278.2955</t>
  </si>
  <si>
    <t>Debra</t>
  </si>
  <si>
    <t>5702 Norfolk Dr. #3</t>
  </si>
  <si>
    <t>608/ 287.8209</t>
  </si>
  <si>
    <t>Selina</t>
  </si>
  <si>
    <t>Burright</t>
  </si>
  <si>
    <t>4925 Camden Rd</t>
  </si>
  <si>
    <t>(608)222-1961</t>
  </si>
  <si>
    <t>Jennifer</t>
  </si>
  <si>
    <t>Butler</t>
  </si>
  <si>
    <t>Moira</t>
  </si>
  <si>
    <t>Cattapan</t>
  </si>
  <si>
    <t>2215 Fox Ave</t>
  </si>
  <si>
    <t>53711</t>
  </si>
  <si>
    <t>Chavez</t>
  </si>
  <si>
    <t>115 West Doty St/ PSB:4</t>
  </si>
  <si>
    <t>53703</t>
  </si>
  <si>
    <t>Deb</t>
  </si>
  <si>
    <t>Chernak</t>
  </si>
  <si>
    <t>7811 Ox Trail Way</t>
  </si>
  <si>
    <t>608/ 833.6735</t>
  </si>
  <si>
    <t>Allen</t>
  </si>
  <si>
    <t>Chittick</t>
  </si>
  <si>
    <t>1709 Dover Dr</t>
  </si>
  <si>
    <t>Hilary</t>
  </si>
  <si>
    <t>Christiansen</t>
  </si>
  <si>
    <t>1526 Windfield Way</t>
  </si>
  <si>
    <t>Middleton</t>
  </si>
  <si>
    <t>608/ 957.2003</t>
  </si>
  <si>
    <t>Dennis</t>
  </si>
  <si>
    <t>Christoffersen, PhD</t>
  </si>
  <si>
    <t>437 South Yellowstone Dr, Suite 218</t>
  </si>
  <si>
    <t>608/ 288.1882</t>
  </si>
  <si>
    <t>dcdansk@yahoo.com</t>
  </si>
  <si>
    <t>PhD- tests 
Former Director UHS</t>
  </si>
  <si>
    <t>Liliana</t>
  </si>
  <si>
    <t>Cisneros</t>
  </si>
  <si>
    <t>Julie</t>
  </si>
  <si>
    <t>Clark</t>
  </si>
  <si>
    <t>6 Bayberry Trl</t>
  </si>
  <si>
    <t>53717-1501</t>
  </si>
  <si>
    <t>(608) 836-5937</t>
  </si>
  <si>
    <t>Kalu</t>
  </si>
  <si>
    <t>Conklin</t>
  </si>
  <si>
    <t>608/ 509.1250</t>
  </si>
  <si>
    <t>Anne</t>
  </si>
  <si>
    <t>Connor</t>
  </si>
  <si>
    <t>5860 Chicory Dr</t>
  </si>
  <si>
    <t>53711-5012</t>
  </si>
  <si>
    <t>(608) 924-3075</t>
  </si>
  <si>
    <t>ADHD Study</t>
  </si>
  <si>
    <t>contact: Kelley Rolak</t>
  </si>
  <si>
    <t>Waisman Center</t>
  </si>
  <si>
    <t>608/ 263.5764</t>
  </si>
  <si>
    <t>Bernard</t>
  </si>
  <si>
    <t>Cook</t>
  </si>
  <si>
    <t>608-821-2351</t>
  </si>
  <si>
    <t>Kelly</t>
  </si>
  <si>
    <t>Corcoran-McNally</t>
  </si>
  <si>
    <t>Charlotte</t>
  </si>
  <si>
    <t>Cormier</t>
  </si>
  <si>
    <t>Heron Trail</t>
  </si>
  <si>
    <t>608/ 828.9641</t>
  </si>
  <si>
    <t>Milana</t>
  </si>
  <si>
    <t>Cox</t>
  </si>
  <si>
    <t>245 Tyler Cir</t>
  </si>
  <si>
    <t>53716-2121</t>
  </si>
  <si>
    <t>(608) 223-9615</t>
  </si>
  <si>
    <t>Dawn</t>
  </si>
  <si>
    <t>Daly</t>
  </si>
  <si>
    <t>1157 Amherst Drive</t>
  </si>
  <si>
    <t>Hugh</t>
  </si>
  <si>
    <t>Davis</t>
  </si>
  <si>
    <t>Lovell &amp; Joy</t>
  </si>
  <si>
    <t>460 Ineichen Dr.</t>
  </si>
  <si>
    <t>608/ 845.8400</t>
  </si>
  <si>
    <t>Maggie</t>
  </si>
  <si>
    <t>Deal</t>
  </si>
  <si>
    <t>15 Kessel Ct. Apt. 36</t>
  </si>
  <si>
    <t>269/ 599.3472</t>
  </si>
  <si>
    <t>Misty</t>
  </si>
  <si>
    <t>5306 Manitowoc Pkwy</t>
  </si>
  <si>
    <t>608/ 886.5502</t>
  </si>
  <si>
    <t>Denise</t>
  </si>
  <si>
    <t>Barman</t>
  </si>
  <si>
    <t>redbud11@tds.net</t>
  </si>
  <si>
    <t>Michele</t>
  </si>
  <si>
    <t>Dickinson</t>
  </si>
  <si>
    <t>Doering</t>
  </si>
  <si>
    <t>Nancy</t>
  </si>
  <si>
    <t>Donahue</t>
  </si>
  <si>
    <t>Walbridge School Director</t>
  </si>
  <si>
    <t>Rebecca</t>
  </si>
  <si>
    <t>Dopart</t>
  </si>
  <si>
    <t>David</t>
  </si>
  <si>
    <t>Druckenbrod</t>
  </si>
  <si>
    <t>608/ 873.1844</t>
  </si>
  <si>
    <t>Sean</t>
  </si>
  <si>
    <t>Drucker</t>
  </si>
  <si>
    <t>Dyszelski</t>
  </si>
  <si>
    <t>2958 Kentville Dr.</t>
  </si>
  <si>
    <t>53590</t>
  </si>
  <si>
    <t>608-834-2131</t>
  </si>
  <si>
    <t>Kara</t>
  </si>
  <si>
    <t>Eisenga</t>
  </si>
  <si>
    <t>Sara</t>
  </si>
  <si>
    <t>Eull</t>
  </si>
  <si>
    <t>Ann</t>
  </si>
  <si>
    <t>Farley</t>
  </si>
  <si>
    <t>221 Thomson Ln</t>
  </si>
  <si>
    <t>53575-3257</t>
  </si>
  <si>
    <t>(608) 835-7337</t>
  </si>
  <si>
    <t>Vince</t>
  </si>
  <si>
    <t>Fish, PhD</t>
  </si>
  <si>
    <t>PhD, therapist</t>
  </si>
  <si>
    <t>Kristine</t>
  </si>
  <si>
    <t>Fisher</t>
  </si>
  <si>
    <t>151 Kierstead Lane</t>
  </si>
  <si>
    <t>715/  751.7187</t>
  </si>
  <si>
    <t>Anna</t>
  </si>
  <si>
    <t>Fishlove</t>
  </si>
  <si>
    <t>530 Hilltop Dr.</t>
  </si>
  <si>
    <t>608/ 279.9773</t>
  </si>
  <si>
    <t>anna_ritacca@yahoo.com</t>
  </si>
  <si>
    <t>Bridget</t>
  </si>
  <si>
    <t>FitzGibbon</t>
  </si>
  <si>
    <t>5303 Maywood Rd</t>
  </si>
  <si>
    <t>Monona</t>
  </si>
  <si>
    <t>fitzgibbonbridget@hotmail.com</t>
  </si>
  <si>
    <t>Chris</t>
  </si>
  <si>
    <t>Fleming</t>
  </si>
  <si>
    <t>Kristin</t>
  </si>
  <si>
    <t>6952 Friendship Ln</t>
  </si>
  <si>
    <t>53562-5112</t>
  </si>
  <si>
    <t>(608) 836-0971</t>
  </si>
  <si>
    <t>kkfleming@tds.net</t>
  </si>
  <si>
    <t>Themis</t>
  </si>
  <si>
    <t>Flores Ramos</t>
  </si>
  <si>
    <t>1 West Wilson Street</t>
  </si>
  <si>
    <t>Kurt</t>
  </si>
  <si>
    <t>Foss</t>
  </si>
  <si>
    <t>2930 Muir Field Rd</t>
  </si>
  <si>
    <t>53719-1441</t>
  </si>
  <si>
    <t>(608) 271-5802</t>
  </si>
  <si>
    <t>Francis Montano</t>
  </si>
  <si>
    <t>Frentz</t>
  </si>
  <si>
    <t>405 Lexington Drive</t>
  </si>
  <si>
    <t>Waunakee</t>
  </si>
  <si>
    <t>608/ 849.6710</t>
  </si>
  <si>
    <t>Brian</t>
  </si>
  <si>
    <t>Fritz</t>
  </si>
  <si>
    <t>4713 Winnequah Rd</t>
  </si>
  <si>
    <t>53716-2029</t>
  </si>
  <si>
    <t>(608) 222-5299</t>
  </si>
  <si>
    <t>Angela</t>
  </si>
  <si>
    <t>Gardner</t>
  </si>
  <si>
    <t>Gevelinger Bastian</t>
  </si>
  <si>
    <t>4210 Mandan Cres</t>
  </si>
  <si>
    <t>(608) 271-7990</t>
  </si>
  <si>
    <t>Neil</t>
  </si>
  <si>
    <t>Gindlesberger</t>
  </si>
  <si>
    <t>Noelle</t>
  </si>
  <si>
    <t>Goben</t>
  </si>
  <si>
    <t>3536 Siggelkow Rd</t>
  </si>
  <si>
    <t>Gocey</t>
  </si>
  <si>
    <t>Jessica</t>
  </si>
  <si>
    <t>Gonzales</t>
  </si>
  <si>
    <t>Goyings</t>
  </si>
  <si>
    <t>2411 Maywood Circle</t>
  </si>
  <si>
    <t>608/  827-9600</t>
  </si>
  <si>
    <t>Paul</t>
  </si>
  <si>
    <t>Greblo, PhD</t>
  </si>
  <si>
    <t>Dean West 752 N. High Point Rd.</t>
  </si>
  <si>
    <t>608/ 824.4777</t>
  </si>
  <si>
    <t>PhD, tests</t>
  </si>
  <si>
    <t>Priscilla</t>
  </si>
  <si>
    <t>Gresens</t>
  </si>
  <si>
    <t>5029 Piccadilly Dr</t>
  </si>
  <si>
    <t>608-245-4091</t>
  </si>
  <si>
    <t>Tammy</t>
  </si>
  <si>
    <t>Grossmann</t>
  </si>
  <si>
    <t>Cross Plains</t>
  </si>
  <si>
    <t>608/ 215.9907</t>
  </si>
  <si>
    <t>Mary</t>
  </si>
  <si>
    <t>Guerin</t>
  </si>
  <si>
    <t>Leni</t>
  </si>
  <si>
    <t>Guzman</t>
  </si>
  <si>
    <t>119 Faircrest Ct</t>
  </si>
  <si>
    <t>608-497-0233</t>
  </si>
  <si>
    <t>Ruth</t>
  </si>
  <si>
    <t>Hale</t>
  </si>
  <si>
    <t>102F Ponwood</t>
  </si>
  <si>
    <t>608 886 6759</t>
  </si>
  <si>
    <t>hale.ruthmarie920@gmail.com</t>
  </si>
  <si>
    <t>Haley-Lock</t>
  </si>
  <si>
    <t>2705 Sommers Ave</t>
  </si>
  <si>
    <t>608/ 334.8114</t>
  </si>
  <si>
    <t>ahaleylock@yahoo.com</t>
  </si>
  <si>
    <t>Yvonne</t>
  </si>
  <si>
    <t>Halfmann</t>
  </si>
  <si>
    <t>Columbus</t>
  </si>
  <si>
    <t>920/ 382.2304</t>
  </si>
  <si>
    <t>Sandy</t>
  </si>
  <si>
    <t>Hall</t>
  </si>
  <si>
    <t>MATC, Dir. Disability Services</t>
  </si>
  <si>
    <t>608/ 246.6791</t>
  </si>
  <si>
    <t>Dir of Dis Services</t>
  </si>
  <si>
    <t>Carla</t>
  </si>
  <si>
    <t>Hamilton</t>
  </si>
  <si>
    <t>3025 Churchhill Drive</t>
  </si>
  <si>
    <t>608/ 271.5204</t>
  </si>
  <si>
    <t>Marek</t>
  </si>
  <si>
    <t>Hann, MD</t>
  </si>
  <si>
    <t>700 Rayovac Dr.</t>
  </si>
  <si>
    <t>608/ 270.1960</t>
  </si>
  <si>
    <t>MD psychiatrist</t>
  </si>
  <si>
    <t>James</t>
  </si>
  <si>
    <t>Hannem</t>
  </si>
  <si>
    <t>1224 Furseth Rd</t>
  </si>
  <si>
    <t>Stoughton</t>
  </si>
  <si>
    <t>53589-1006</t>
  </si>
  <si>
    <t>(608) 873-1769</t>
  </si>
  <si>
    <t>Jody</t>
  </si>
  <si>
    <t>Hanson</t>
  </si>
  <si>
    <t>2384 Vernon Rd</t>
  </si>
  <si>
    <t>53589-3876</t>
  </si>
  <si>
    <t>(608) 873-9577</t>
  </si>
  <si>
    <t>Harper</t>
  </si>
  <si>
    <t>6984 Friendship Lane</t>
  </si>
  <si>
    <t>Shay</t>
  </si>
  <si>
    <t>Harris</t>
  </si>
  <si>
    <t>Diane</t>
  </si>
  <si>
    <t>Harvey</t>
  </si>
  <si>
    <t>3900 Vinbern Rd.</t>
  </si>
  <si>
    <t>DeForest</t>
  </si>
  <si>
    <t>608/ 846.5897</t>
  </si>
  <si>
    <t>Co-coord. Adult</t>
  </si>
  <si>
    <t>Suzanne</t>
  </si>
  <si>
    <t>Hawver-Dickert</t>
  </si>
  <si>
    <t>608-235-1147</t>
  </si>
  <si>
    <t>Jami</t>
  </si>
  <si>
    <t>Hayes</t>
  </si>
  <si>
    <t>120 E. Emmett St. #3</t>
  </si>
  <si>
    <t>Portage</t>
  </si>
  <si>
    <t>608/ 566.1185</t>
  </si>
  <si>
    <t>Eric</t>
  </si>
  <si>
    <t>Heiligenstein, MD</t>
  </si>
  <si>
    <t>333 E. Campus Mall</t>
  </si>
  <si>
    <t>608/ 262.9199</t>
  </si>
  <si>
    <t>MD, psychiatrist 
Director UHS</t>
  </si>
  <si>
    <t>Kimberly</t>
  </si>
  <si>
    <t>Hein-Beardsley</t>
  </si>
  <si>
    <t>555 Zor Shrine Pl.</t>
  </si>
  <si>
    <t>53719</t>
  </si>
  <si>
    <t>Ken</t>
  </si>
  <si>
    <t>Herrmann, MD</t>
  </si>
  <si>
    <t>2727 Marshall Ct.</t>
  </si>
  <si>
    <t>608/ 238.9356</t>
  </si>
  <si>
    <t>MD, psychiatrist</t>
  </si>
  <si>
    <t>Hisgen</t>
  </si>
  <si>
    <t>Amy</t>
  </si>
  <si>
    <t>Hoffman</t>
  </si>
  <si>
    <t>Mary</t>
  </si>
  <si>
    <t>608/ 231.8209</t>
  </si>
  <si>
    <t>Deborah</t>
  </si>
  <si>
    <t>Hoffman, PhD</t>
  </si>
  <si>
    <t>1050 Regent St Suite 204</t>
  </si>
  <si>
    <t>608231-2123</t>
  </si>
  <si>
    <t>Laura</t>
  </si>
  <si>
    <t>Hofmann</t>
  </si>
  <si>
    <t>3909 Monona Dr. #4</t>
  </si>
  <si>
    <t>Marty</t>
  </si>
  <si>
    <t>Hollis, LCSW</t>
  </si>
  <si>
    <t>LCSW, therapist</t>
  </si>
  <si>
    <t>Jamie</t>
  </si>
  <si>
    <t>Holmes</t>
  </si>
  <si>
    <t>Sheryl</t>
  </si>
  <si>
    <t>Hooker</t>
  </si>
  <si>
    <t>Brenna</t>
  </si>
  <si>
    <t>Hopkins</t>
  </si>
  <si>
    <t>Michelle</t>
  </si>
  <si>
    <t>Hopperdietzel</t>
  </si>
  <si>
    <t>W7465 Hickory Lane</t>
  </si>
  <si>
    <t>Pardeeville</t>
  </si>
  <si>
    <t>Derek</t>
  </si>
  <si>
    <t>Hubbard, MD</t>
  </si>
  <si>
    <t>UW Health- Odana Atrium</t>
  </si>
  <si>
    <t>608/274.1100</t>
  </si>
  <si>
    <t>Derek.Hubbard@UWMF.WISC.EDU</t>
  </si>
  <si>
    <t>MD, GP</t>
  </si>
  <si>
    <t>Chad</t>
  </si>
  <si>
    <t>Hull</t>
  </si>
  <si>
    <t>670 Rinpoche Lane</t>
  </si>
  <si>
    <t>608/ 291.0888</t>
  </si>
  <si>
    <t>Celeste</t>
  </si>
  <si>
    <t>Hunter</t>
  </si>
  <si>
    <t>206/ 375.2646</t>
  </si>
  <si>
    <t>Brent</t>
  </si>
  <si>
    <t>Hyland</t>
  </si>
  <si>
    <t>Iselin</t>
  </si>
  <si>
    <t>Jan</t>
  </si>
  <si>
    <t>Jackson, PhD</t>
  </si>
  <si>
    <t>1460 W. Main St.</t>
  </si>
  <si>
    <t>608/ 837.4814</t>
  </si>
  <si>
    <t>PhD, therapist
Tests?</t>
  </si>
  <si>
    <t>Alicia</t>
  </si>
  <si>
    <t>Jenski</t>
  </si>
  <si>
    <t>3650 Westminster Rd.</t>
  </si>
  <si>
    <t>Janesville</t>
  </si>
  <si>
    <t>608/ 247.4601</t>
  </si>
  <si>
    <t>Andrea</t>
  </si>
  <si>
    <t>Jessup</t>
  </si>
  <si>
    <t>451 W Wilson St #4</t>
  </si>
  <si>
    <t>Polly</t>
  </si>
  <si>
    <t>Jewel-Ripp</t>
  </si>
  <si>
    <t>812 Hanksfield Pl.</t>
  </si>
  <si>
    <t>Prairie Du Sac</t>
  </si>
  <si>
    <t>53578</t>
  </si>
  <si>
    <t>608-669-6271</t>
  </si>
  <si>
    <t>Jayne &amp; Tom</t>
  </si>
  <si>
    <t>Johnson</t>
  </si>
  <si>
    <t>7836 Big Timber Trl</t>
  </si>
  <si>
    <t>53562-4159</t>
  </si>
  <si>
    <t>(608) 833-0515</t>
  </si>
  <si>
    <t>Jones</t>
  </si>
  <si>
    <t>5 Stanton Cir</t>
  </si>
  <si>
    <t>53719-3106</t>
  </si>
  <si>
    <t>(608) 271-6083</t>
  </si>
  <si>
    <t>Susan</t>
  </si>
  <si>
    <t>Jorgenson</t>
  </si>
  <si>
    <t>1744 N Red Oak Dr</t>
  </si>
  <si>
    <t>53589-3443</t>
  </si>
  <si>
    <t>(608) 873-1572</t>
  </si>
  <si>
    <t>Margery</t>
  </si>
  <si>
    <t>Katz</t>
  </si>
  <si>
    <t>608/ 238.3485</t>
  </si>
  <si>
    <t>tutor</t>
  </si>
  <si>
    <t>Kaye, PhD</t>
  </si>
  <si>
    <t>608/ 755.5260</t>
  </si>
  <si>
    <t>mkaye@crossroads73.com</t>
  </si>
  <si>
    <t>Keel</t>
  </si>
  <si>
    <t>608/ 238.6026</t>
  </si>
  <si>
    <t>Gina</t>
  </si>
  <si>
    <t>Kent</t>
  </si>
  <si>
    <t>Charles</t>
  </si>
  <si>
    <t>Kenyon</t>
  </si>
  <si>
    <t>5555 Odana Rd</t>
  </si>
  <si>
    <t>53719-1240</t>
  </si>
  <si>
    <t>Wendy</t>
  </si>
  <si>
    <t>336 Wood St.</t>
  </si>
  <si>
    <t>Belmont</t>
  </si>
  <si>
    <t>608/ 762.5545</t>
  </si>
  <si>
    <t>Shannon</t>
  </si>
  <si>
    <t>Kerns</t>
  </si>
  <si>
    <t>Lisa</t>
  </si>
  <si>
    <t>Kidstay</t>
  </si>
  <si>
    <t>7717 Kemfer Ln</t>
  </si>
  <si>
    <t>60/ 827.6782</t>
  </si>
  <si>
    <t>Kathy</t>
  </si>
  <si>
    <t>Knoepfler</t>
  </si>
  <si>
    <t>4101 Iroquois Dr.</t>
  </si>
  <si>
    <t>608/ 772.0911</t>
  </si>
  <si>
    <t>Knutson</t>
  </si>
  <si>
    <t>1762 Williams Dr</t>
  </si>
  <si>
    <t>Della</t>
  </si>
  <si>
    <t>Koenig</t>
  </si>
  <si>
    <t>914 S. Brooks St. #3</t>
  </si>
  <si>
    <t>608/ 276.9645</t>
  </si>
  <si>
    <t>Zoe &amp; Kyle</t>
  </si>
  <si>
    <t>Kooistra</t>
  </si>
  <si>
    <t>7570 Valley View Ct</t>
  </si>
  <si>
    <t>608/ 833.9001</t>
  </si>
  <si>
    <t>Sasha</t>
  </si>
  <si>
    <t>Kowalski</t>
  </si>
  <si>
    <t>6 Cocoa Beach Dr.</t>
  </si>
  <si>
    <t>608/ 438.5225</t>
  </si>
  <si>
    <t>Krainyk</t>
  </si>
  <si>
    <t>651 Campion Ct</t>
  </si>
  <si>
    <t>Evansville</t>
  </si>
  <si>
    <t>Rachel</t>
  </si>
  <si>
    <t>Lake</t>
  </si>
  <si>
    <t>107 Lucille St.</t>
  </si>
  <si>
    <t>Lambright</t>
  </si>
  <si>
    <t>Voc Rehab</t>
  </si>
  <si>
    <t>608/ 242.4927</t>
  </si>
  <si>
    <t>Voc Rehab 
Counselor</t>
  </si>
  <si>
    <t>Tami</t>
  </si>
  <si>
    <t>Lanier</t>
  </si>
  <si>
    <t>Tina</t>
  </si>
  <si>
    <t>Lawrence</t>
  </si>
  <si>
    <t>Albert</t>
  </si>
  <si>
    <t>Lehr</t>
  </si>
  <si>
    <t>Milwaukee</t>
  </si>
  <si>
    <t>414/ 486.0107</t>
  </si>
  <si>
    <t>Lidbury</t>
  </si>
  <si>
    <t>53704</t>
  </si>
  <si>
    <t>(608) 240-5923</t>
  </si>
  <si>
    <t>Lindauer</t>
  </si>
  <si>
    <t>4810 Ilene Ln</t>
  </si>
  <si>
    <t>53704-1425</t>
  </si>
  <si>
    <t>(608) 246-2105</t>
  </si>
  <si>
    <t>Laura</t>
  </si>
  <si>
    <t>Linston</t>
  </si>
  <si>
    <t>6204 Winnequah Rd</t>
  </si>
  <si>
    <t>Londo</t>
  </si>
  <si>
    <t>418 Russell Walk</t>
  </si>
  <si>
    <t>608/ 751.1286</t>
  </si>
  <si>
    <t>Erin</t>
  </si>
  <si>
    <t>Lopez</t>
  </si>
  <si>
    <t>4394 Juliana Lane</t>
  </si>
  <si>
    <t>847/ 293.0336</t>
  </si>
  <si>
    <t>Lowenberg</t>
  </si>
  <si>
    <t>4233 W. Beltline Hwy</t>
  </si>
  <si>
    <t>Bonnie</t>
  </si>
  <si>
    <t>Lubet</t>
  </si>
  <si>
    <t>608/ 277.0995</t>
  </si>
  <si>
    <t>Laurie</t>
  </si>
  <si>
    <t>Luetscher</t>
  </si>
  <si>
    <t>545 Fargo Trail</t>
  </si>
  <si>
    <t>53562</t>
  </si>
  <si>
    <t>(608) 833-1942</t>
  </si>
  <si>
    <t>Barbara</t>
  </si>
  <si>
    <t>Lundt</t>
  </si>
  <si>
    <t>7339 Schneider Rd</t>
  </si>
  <si>
    <t>608/ 831.1754</t>
  </si>
  <si>
    <t>Kim</t>
  </si>
  <si>
    <t>Macaulay</t>
  </si>
  <si>
    <t>172 Elliott Lane</t>
  </si>
  <si>
    <t>53575-2905</t>
  </si>
  <si>
    <t>608/ 835.0706</t>
  </si>
  <si>
    <t>Marybeth</t>
  </si>
  <si>
    <t>Madden</t>
  </si>
  <si>
    <t>Sarah</t>
  </si>
  <si>
    <t>Magenheim</t>
  </si>
  <si>
    <t>Lauri</t>
  </si>
  <si>
    <t>Malnory</t>
  </si>
  <si>
    <t>500 Main St.</t>
  </si>
  <si>
    <t>Eau Claire</t>
  </si>
  <si>
    <t>54701-3770</t>
  </si>
  <si>
    <t>715/ 839.9435</t>
  </si>
  <si>
    <t>lmalnory@ecasd.k12.wi.us</t>
  </si>
  <si>
    <t>Catherine</t>
  </si>
  <si>
    <t>Mandt</t>
  </si>
  <si>
    <t>6000 Monona Drive</t>
  </si>
  <si>
    <t>608/ 223.9767</t>
  </si>
  <si>
    <t>ADHD Coach</t>
  </si>
  <si>
    <t>Larry</t>
  </si>
  <si>
    <t>Mandt, PhD</t>
  </si>
  <si>
    <t>PhD, therapist
Tests</t>
  </si>
  <si>
    <t>George</t>
  </si>
  <si>
    <t>Mangus</t>
  </si>
  <si>
    <t>121 Ash St, Apt 10</t>
  </si>
  <si>
    <t>Sauk City</t>
  </si>
  <si>
    <t>Wi</t>
  </si>
  <si>
    <t>608 370-4687</t>
  </si>
  <si>
    <t>Manthei</t>
  </si>
  <si>
    <t>2735 Thrush Ln</t>
  </si>
  <si>
    <t>(608) 469-4066</t>
  </si>
  <si>
    <t>Kathy</t>
  </si>
  <si>
    <t>608-469-4066</t>
  </si>
  <si>
    <t>Iyla</t>
  </si>
  <si>
    <t>Margulius</t>
  </si>
  <si>
    <t>237 Lakelawn Pl Apt 8</t>
  </si>
  <si>
    <t>53703-1280</t>
  </si>
  <si>
    <t>(608) 220-8411</t>
  </si>
  <si>
    <t>Arlene</t>
  </si>
  <si>
    <t>Martin</t>
  </si>
  <si>
    <t>6138 Overlook Dr.</t>
  </si>
  <si>
    <t>608/345.2190</t>
  </si>
  <si>
    <t>Teresa</t>
  </si>
  <si>
    <t>Martinez</t>
  </si>
  <si>
    <t>Rm 310, Madison Municipal Building</t>
  </si>
  <si>
    <t>608/ 266.6561</t>
  </si>
  <si>
    <t>EAP Director-
City of Mad</t>
  </si>
  <si>
    <t>Personal Address</t>
  </si>
  <si>
    <t>608/ 213.3975</t>
  </si>
  <si>
    <t>Mast</t>
  </si>
  <si>
    <t>136 Emily Circle</t>
  </si>
  <si>
    <t>Megan</t>
  </si>
  <si>
    <t>Mathison</t>
  </si>
  <si>
    <t>Chuck &amp; Sharon</t>
  </si>
  <si>
    <t>Matz</t>
  </si>
  <si>
    <t>chabunkmabitz@yahoo.com</t>
  </si>
  <si>
    <t>Joan</t>
  </si>
  <si>
    <t>Maynard</t>
  </si>
  <si>
    <t>Wisconsin Family Ties, Inc. 16 N. Carroll St., Ste 640</t>
  </si>
  <si>
    <t>800/ 422-7145
x5</t>
  </si>
  <si>
    <t>Y</t>
  </si>
  <si>
    <t>Dave</t>
  </si>
  <si>
    <t>Mays</t>
  </si>
  <si>
    <t>1710 Hidden Hill Dr.</t>
  </si>
  <si>
    <t>608/ 219.6297</t>
  </si>
  <si>
    <t>Margaret</t>
  </si>
  <si>
    <t>McCardell</t>
  </si>
  <si>
    <t>3054 Bosshard Dr</t>
  </si>
  <si>
    <t>53711-5860</t>
  </si>
  <si>
    <t>(608) 277-8844</t>
  </si>
  <si>
    <t>Nell</t>
  </si>
  <si>
    <t>McDermott</t>
  </si>
  <si>
    <t>5017 Holiday Dr</t>
  </si>
  <si>
    <t>Julia</t>
  </si>
  <si>
    <t>Mcgann</t>
  </si>
  <si>
    <t>564 Old Indian Mound Trl</t>
  </si>
  <si>
    <t>53590-3402</t>
  </si>
  <si>
    <t>(608) 837-8261</t>
  </si>
  <si>
    <t>Conor</t>
  </si>
  <si>
    <t>McGuire</t>
  </si>
  <si>
    <t>10 Sturbridge Circle</t>
  </si>
  <si>
    <t>McHugh</t>
  </si>
  <si>
    <t>500 Riverview Ct.</t>
  </si>
  <si>
    <t>Deforest</t>
  </si>
  <si>
    <t>608/ 846.7733</t>
  </si>
  <si>
    <t>Alexandra</t>
  </si>
  <si>
    <t>McMurray, MD</t>
  </si>
  <si>
    <t>2727 Marshall Court</t>
  </si>
  <si>
    <t>608/ 238.9354</t>
  </si>
  <si>
    <t>Robert</t>
  </si>
  <si>
    <t>McNallie</t>
  </si>
  <si>
    <t>Verona  K-12</t>
  </si>
  <si>
    <t>administrator?</t>
  </si>
  <si>
    <t>Jocelyn</t>
  </si>
  <si>
    <t>Miller, PhD</t>
  </si>
  <si>
    <t>608/ 356.2675</t>
  </si>
  <si>
    <t>PhD Therapist
Adults &amp; Child.</t>
  </si>
  <si>
    <t>Ismael &amp; Chris</t>
  </si>
  <si>
    <t>Moore-Barbosa</t>
  </si>
  <si>
    <t>3401 Brighton Pl</t>
  </si>
  <si>
    <t>Pam</t>
  </si>
  <si>
    <t>Morris</t>
  </si>
  <si>
    <t>262-567-8979</t>
  </si>
  <si>
    <t>celln949-422-1237</t>
  </si>
  <si>
    <t>pamelamorris@att.net</t>
  </si>
  <si>
    <t>Lori</t>
  </si>
  <si>
    <t>Nielsen</t>
  </si>
  <si>
    <t>290 Tamarack Dr  #6</t>
  </si>
  <si>
    <t>Lake Mills</t>
  </si>
  <si>
    <t>608/ 279.3935</t>
  </si>
  <si>
    <t>Nielsen Witkovsky</t>
  </si>
  <si>
    <t>333 E. Campus Mall  #8104</t>
  </si>
  <si>
    <t>JoAnn</t>
  </si>
  <si>
    <t>Nishiura</t>
  </si>
  <si>
    <t>Dean Foundation- Research Coor</t>
  </si>
  <si>
    <t>608/ 827.2333</t>
  </si>
  <si>
    <t>Research Coor.</t>
  </si>
  <si>
    <t>Noltemeyer</t>
  </si>
  <si>
    <t>104 Kensington Lane</t>
  </si>
  <si>
    <t>Janine</t>
  </si>
  <si>
    <t>O'Rourke</t>
  </si>
  <si>
    <t>2396 Squire</t>
  </si>
  <si>
    <t>Ogilvie</t>
  </si>
  <si>
    <t>3028 Hartwicke Dr.</t>
  </si>
  <si>
    <t>608/ 274.2016</t>
  </si>
  <si>
    <t>Patrick</t>
  </si>
  <si>
    <t>Olson</t>
  </si>
  <si>
    <t>Milly</t>
  </si>
  <si>
    <t>Ord</t>
  </si>
  <si>
    <t>250 Junction Rd, Apt 21</t>
  </si>
  <si>
    <t>833-5644</t>
  </si>
  <si>
    <t>Page</t>
  </si>
  <si>
    <t>N1110 Hwy 188</t>
  </si>
  <si>
    <t>608/ 643.0391</t>
  </si>
  <si>
    <t>Cathie</t>
  </si>
  <si>
    <t>Paulie</t>
  </si>
  <si>
    <t>608/ 233.6463</t>
  </si>
  <si>
    <t>Owner, 
Mind Matters</t>
  </si>
  <si>
    <t>Peeks</t>
  </si>
  <si>
    <t>sapeeks@gmail.com</t>
  </si>
  <si>
    <t>Cynthia</t>
  </si>
  <si>
    <t>Perry, PhD</t>
  </si>
  <si>
    <t>School of Education @ Edgewood</t>
  </si>
  <si>
    <t>Prof &amp; will 
PRESENT @ 
Parent Meetings</t>
  </si>
  <si>
    <t>Pfanku</t>
  </si>
  <si>
    <t>5205 Retana Dr</t>
  </si>
  <si>
    <t>53714-2756</t>
  </si>
  <si>
    <t>(608) 222-1967</t>
  </si>
  <si>
    <t>Potenberg</t>
  </si>
  <si>
    <t>W3362 State Rd 16</t>
  </si>
  <si>
    <t>Rio</t>
  </si>
  <si>
    <t>920-210-0279</t>
  </si>
  <si>
    <t>Cathy</t>
  </si>
  <si>
    <t>Propper, PhD</t>
  </si>
  <si>
    <t>Women &amp; Family Psych</t>
  </si>
  <si>
    <t>608/ 266.0801</t>
  </si>
  <si>
    <t>PhD- tests</t>
  </si>
  <si>
    <t>Paulette</t>
  </si>
  <si>
    <t>Quick</t>
  </si>
  <si>
    <t>PO Box 145</t>
  </si>
  <si>
    <t>53701-0145</t>
  </si>
  <si>
    <t>(608) 255-0639</t>
  </si>
  <si>
    <t>wb9vhf@att.net</t>
  </si>
  <si>
    <t>Sarah</t>
  </si>
  <si>
    <t>Rankin</t>
  </si>
  <si>
    <t>212 Glen Hollow</t>
  </si>
  <si>
    <t>608/ 575.9685</t>
  </si>
  <si>
    <t>Karla</t>
  </si>
  <si>
    <t>Rath</t>
  </si>
  <si>
    <t>7510 Fox Point Circle</t>
  </si>
  <si>
    <t>608/ 836.0550</t>
  </si>
  <si>
    <t>Peggy</t>
  </si>
  <si>
    <t>Riley</t>
  </si>
  <si>
    <t>Rogers</t>
  </si>
  <si>
    <t>5108 Maywood Rd</t>
  </si>
  <si>
    <t>53716-2525</t>
  </si>
  <si>
    <t>(608) 226-9956</t>
  </si>
  <si>
    <t>Stephanie</t>
  </si>
  <si>
    <t>Rose</t>
  </si>
  <si>
    <t>625 Riverside Dr.</t>
  </si>
  <si>
    <t>608/ 242.1953</t>
  </si>
  <si>
    <t>Rosenblum</t>
  </si>
  <si>
    <t>Anette</t>
  </si>
  <si>
    <t>Rubin</t>
  </si>
  <si>
    <t>255-7178</t>
  </si>
  <si>
    <t>Andy &amp; Annette</t>
  </si>
  <si>
    <t>Rubin &amp; Hansen</t>
  </si>
  <si>
    <t>1218 Spaight St</t>
  </si>
  <si>
    <t>608-255-7178</t>
  </si>
  <si>
    <t>Runge</t>
  </si>
  <si>
    <t>5842 Woodland Dr</t>
  </si>
  <si>
    <t>Cynthia &amp; Jack</t>
  </si>
  <si>
    <t>Rusch</t>
  </si>
  <si>
    <t>795 Katherine Dr</t>
  </si>
  <si>
    <t>608-825-0031</t>
  </si>
  <si>
    <t>jcrusch1@charter.net</t>
  </si>
  <si>
    <t>hy</t>
  </si>
  <si>
    <t>Saalsaa</t>
  </si>
  <si>
    <t>7935 Almor Dr</t>
  </si>
  <si>
    <t>53593-8654</t>
  </si>
  <si>
    <t>(608) 831-7178</t>
  </si>
  <si>
    <t>Alex</t>
  </si>
  <si>
    <t>Saloutos</t>
  </si>
  <si>
    <t>608 /345.9009</t>
  </si>
  <si>
    <t>asaloutos@tds.net</t>
  </si>
  <si>
    <t>Gary</t>
  </si>
  <si>
    <t>Sater, PhD</t>
  </si>
  <si>
    <t>7633 Ganser Way</t>
  </si>
  <si>
    <t>53719-2092</t>
  </si>
  <si>
    <t>608/ 829.1800</t>
  </si>
  <si>
    <t>Nira</t>
  </si>
  <si>
    <t>Scherz-Busch, PhD</t>
  </si>
  <si>
    <t>Scholz</t>
  </si>
  <si>
    <t>773 Foxfield Rd</t>
  </si>
  <si>
    <t>Schueneman</t>
  </si>
  <si>
    <t>5501 Varsity Hill</t>
  </si>
  <si>
    <t>608/ 236.4291</t>
  </si>
  <si>
    <t>Dan &amp; Brenda</t>
  </si>
  <si>
    <t>Schultz</t>
  </si>
  <si>
    <t>2084 Hummingbird St</t>
  </si>
  <si>
    <t>53589-3389</t>
  </si>
  <si>
    <t>(608) 873-0000</t>
  </si>
  <si>
    <t>Sheldon</t>
  </si>
  <si>
    <t>4719 Farwell Street</t>
  </si>
  <si>
    <t>608/ 838.9828</t>
  </si>
  <si>
    <t>psheldon@rpbllp.com</t>
  </si>
  <si>
    <t>Shug</t>
  </si>
  <si>
    <t>1513 Steensland Dr, Apt 6</t>
  </si>
  <si>
    <t>Amy &amp; Ken</t>
  </si>
  <si>
    <t>Sinner</t>
  </si>
  <si>
    <t>Pat</t>
  </si>
  <si>
    <t>Skogen</t>
  </si>
  <si>
    <t>Oregon High School</t>
  </si>
  <si>
    <t>53575</t>
  </si>
  <si>
    <t>(608) 835-4454</t>
  </si>
  <si>
    <t>Soderling</t>
  </si>
  <si>
    <t>603 Robin Dr</t>
  </si>
  <si>
    <t>53590-3310</t>
  </si>
  <si>
    <t>(608) 837-4511</t>
  </si>
  <si>
    <t>Sorges</t>
  </si>
  <si>
    <t>Kirsti</t>
  </si>
  <si>
    <t>Sorsa</t>
  </si>
  <si>
    <t>Spencer Anderson</t>
  </si>
  <si>
    <t>115 West Doty St</t>
  </si>
  <si>
    <t>Scott</t>
  </si>
  <si>
    <t>Statz</t>
  </si>
  <si>
    <t>810 Woodrow St</t>
  </si>
  <si>
    <t>Lou</t>
  </si>
  <si>
    <t>Stolzenberg</t>
  </si>
  <si>
    <t>2826 Van Hise Ave</t>
  </si>
  <si>
    <t>608/ 236.0320</t>
  </si>
  <si>
    <t>Coordinator- Adult</t>
  </si>
  <si>
    <t>Felicia</t>
  </si>
  <si>
    <t>Strub</t>
  </si>
  <si>
    <t>900 Park St. #202</t>
  </si>
  <si>
    <t>608/ 445.9076</t>
  </si>
  <si>
    <t>Cory</t>
  </si>
  <si>
    <t>Sturman</t>
  </si>
  <si>
    <t>Beth</t>
  </si>
  <si>
    <t>Swanson</t>
  </si>
  <si>
    <t>608)/ 278.0428</t>
  </si>
  <si>
    <t>jbswanny@gmail.com</t>
  </si>
  <si>
    <t>Speech pathologist</t>
  </si>
  <si>
    <t>Tearman</t>
  </si>
  <si>
    <t>anskrm@aol.com</t>
  </si>
  <si>
    <t>Telfer</t>
  </si>
  <si>
    <t>415 Oakwood Dr.</t>
  </si>
  <si>
    <t>608/ 729.4110</t>
  </si>
  <si>
    <t>Chris</t>
  </si>
  <si>
    <t>415 Oakland Dr.</t>
  </si>
  <si>
    <t>Theobald</t>
  </si>
  <si>
    <t>2266 Innsbrooke Dr.</t>
  </si>
  <si>
    <t>608/ 837.3884</t>
  </si>
  <si>
    <t>Tonya</t>
  </si>
  <si>
    <t>Thompson</t>
  </si>
  <si>
    <t>Thul-Theis</t>
  </si>
  <si>
    <t>447 N. Oak St.</t>
  </si>
  <si>
    <t>608/ 320.9656</t>
  </si>
  <si>
    <t>Judy</t>
  </si>
  <si>
    <t>Traitt</t>
  </si>
  <si>
    <t>417 Jarlsberg Lane</t>
  </si>
  <si>
    <t>Cambridge</t>
  </si>
  <si>
    <t>608/ 423.7034</t>
  </si>
  <si>
    <t>Mary Jo</t>
  </si>
  <si>
    <t>Treadaway</t>
  </si>
  <si>
    <t>Trueba</t>
  </si>
  <si>
    <t>McBurney Ctr Dir</t>
  </si>
  <si>
    <t>608/ 263.5174</t>
  </si>
  <si>
    <t>Director-McB</t>
  </si>
  <si>
    <t>Ari</t>
  </si>
  <si>
    <t>Tuckman, PsyD</t>
  </si>
  <si>
    <t>West Chester</t>
  </si>
  <si>
    <t>PN</t>
  </si>
  <si>
    <t>PsyD, MBA 
Therapist, Speaker</t>
  </si>
  <si>
    <t>Melissa</t>
  </si>
  <si>
    <t>Tumbleson</t>
  </si>
  <si>
    <t>Valley</t>
  </si>
  <si>
    <t>5910 Danville Dr</t>
  </si>
  <si>
    <t>53719-1597</t>
  </si>
  <si>
    <t>Vander Meulen</t>
  </si>
  <si>
    <t>730 Hidden Cave Rd</t>
  </si>
  <si>
    <t>608/ 826.0580</t>
  </si>
  <si>
    <t>Vandermeulen</t>
  </si>
  <si>
    <t>bvandermeulen@wifacets.org</t>
  </si>
  <si>
    <t>Carmen</t>
  </si>
  <si>
    <t>Waldschmidt</t>
  </si>
  <si>
    <t>3120 Churchill Drive</t>
  </si>
  <si>
    <t>wI</t>
  </si>
  <si>
    <t>608/ 274.6788</t>
  </si>
  <si>
    <t>Georgien</t>
  </si>
  <si>
    <t>Walls</t>
  </si>
  <si>
    <t>2109 17th Ave</t>
  </si>
  <si>
    <t>Monroe</t>
  </si>
  <si>
    <t>608/ 931.7556</t>
  </si>
  <si>
    <t>MSW &amp; PsyD stu</t>
  </si>
  <si>
    <t>Wegenke</t>
  </si>
  <si>
    <t>956 Huntington Dr</t>
  </si>
  <si>
    <t>53590-3075</t>
  </si>
  <si>
    <t>(608) 837-6128</t>
  </si>
  <si>
    <t>Weidner</t>
  </si>
  <si>
    <t>Gretchen</t>
  </si>
  <si>
    <t>Wendt</t>
  </si>
  <si>
    <t>624 N Page St</t>
  </si>
  <si>
    <t>Cathy</t>
  </si>
  <si>
    <t>Whitford</t>
  </si>
  <si>
    <t>Carol</t>
  </si>
  <si>
    <t>Wilson</t>
  </si>
  <si>
    <t>Trish</t>
  </si>
  <si>
    <t>Wineke</t>
  </si>
  <si>
    <t>523 Basswood Ave</t>
  </si>
  <si>
    <t>53593-1604</t>
  </si>
  <si>
    <t>(608) 273-6683</t>
  </si>
  <si>
    <t>Woods</t>
  </si>
  <si>
    <t>136 Klubertanz Dr.</t>
  </si>
  <si>
    <t>608-825-6044</t>
  </si>
  <si>
    <t>Dawna</t>
  </si>
  <si>
    <t>Wright</t>
  </si>
  <si>
    <t>Brooklyn</t>
  </si>
  <si>
    <t>dawna@dawnawright.com</t>
  </si>
  <si>
    <t>Yeadon-Stark</t>
  </si>
  <si>
    <t>A K</t>
  </si>
  <si>
    <t>Yehle</t>
  </si>
  <si>
    <t>4638 Gregg Rd</t>
  </si>
  <si>
    <t>53705-4952</t>
  </si>
  <si>
    <t>(608) 232-1799</t>
  </si>
  <si>
    <t>Daniel</t>
  </si>
  <si>
    <t>York</t>
  </si>
  <si>
    <t>730 Chapman St.</t>
  </si>
  <si>
    <t>706/ 247.4354</t>
  </si>
  <si>
    <t>Asja</t>
  </si>
  <si>
    <t>Young, MD</t>
  </si>
  <si>
    <t>700 Ray O Vac Dr, STE 220</t>
  </si>
  <si>
    <t>608/ 276.9191</t>
  </si>
  <si>
    <t>Jo</t>
  </si>
  <si>
    <t>Zachary</t>
  </si>
  <si>
    <t>5705 Restal St</t>
  </si>
  <si>
    <t>53711-5763</t>
  </si>
  <si>
    <t>(608) 271-4966</t>
  </si>
  <si>
    <t>Zimmerman</t>
  </si>
  <si>
    <t>Andy&amp; Annette</t>
  </si>
  <si>
    <t>2059 Atwood Ave- NAMI Dane Cty</t>
  </si>
  <si>
    <t>608/ 249.7188</t>
  </si>
  <si>
    <t>Director</t>
  </si>
  <si>
    <t>Deborah &amp; Joel</t>
  </si>
  <si>
    <t>angelika2095@gmail.com</t>
  </si>
  <si>
    <t>makwas@wisc.edu</t>
  </si>
  <si>
    <t>FLYER PDF DISTRIBUTION LIST</t>
  </si>
  <si>
    <t>cindyss@mcpasd.k12.wi.us</t>
  </si>
  <si>
    <t>mlkapell@wisc.edu</t>
  </si>
  <si>
    <t>sandraeisemann@yahoo.com</t>
  </si>
  <si>
    <t>achit@poynette.k12.wi.us</t>
  </si>
  <si>
    <t>CAW@oregon.k12.wi.us</t>
  </si>
  <si>
    <t>esther.lefevre@deancare.com</t>
  </si>
  <si>
    <t>joanm@wifamilyties.org</t>
  </si>
  <si>
    <t>origination code</t>
  </si>
  <si>
    <t>First</t>
  </si>
  <si>
    <t>Type of interest 1=both, 2=adult, 3=parent</t>
  </si>
  <si>
    <t>kristin</t>
  </si>
  <si>
    <t>Daniels</t>
  </si>
  <si>
    <t>102 S Segoe Rd</t>
  </si>
  <si>
    <t>608-669-0292</t>
  </si>
  <si>
    <t>Alexis</t>
  </si>
  <si>
    <t>Turner</t>
  </si>
  <si>
    <t>3533 Richie Rd</t>
  </si>
  <si>
    <t>afarley@mail.com</t>
  </si>
  <si>
    <t>akyehle@students.wisc.edu</t>
  </si>
  <si>
    <t>amylynn262000@yahoo.com</t>
  </si>
  <si>
    <t>annemconnor@yahoo.com</t>
  </si>
  <si>
    <t>arjessup@charter.net</t>
  </si>
  <si>
    <t>Nelson</t>
  </si>
  <si>
    <t>1517 Martin Street</t>
  </si>
  <si>
    <t>53713</t>
  </si>
  <si>
    <t>608-212-3016</t>
  </si>
  <si>
    <t>artzone@charter.net</t>
  </si>
  <si>
    <t>Kathy and Austin</t>
  </si>
  <si>
    <t>Marisa</t>
  </si>
  <si>
    <t>Bar-Av</t>
  </si>
  <si>
    <t>1238 Sweeney Dr Apt 6</t>
  </si>
  <si>
    <t>608-345-1469</t>
  </si>
  <si>
    <t>53711-3062</t>
  </si>
  <si>
    <t>bastians@tds.net</t>
  </si>
  <si>
    <t>beckyhutchison@yahoo.com</t>
  </si>
  <si>
    <t>bikerdaddy@gmail.com</t>
  </si>
  <si>
    <t>5702 Norfold #3</t>
  </si>
  <si>
    <t>608287-8709</t>
  </si>
  <si>
    <t>bnvalley@yahoo.com</t>
  </si>
  <si>
    <t>brenschultz@aol.com</t>
  </si>
  <si>
    <t>Sherry</t>
  </si>
  <si>
    <t>bruce@fritz-photography.com</t>
  </si>
  <si>
    <t>Margie</t>
  </si>
  <si>
    <t>2614 Fell Rd</t>
  </si>
  <si>
    <t>53713-2240</t>
  </si>
  <si>
    <t>(608) 257-6974</t>
  </si>
  <si>
    <t>burnsm@mail.opd.state.wi.us</t>
  </si>
  <si>
    <t>1850 Summit Ave</t>
  </si>
  <si>
    <t>608-231-1912</t>
  </si>
  <si>
    <t>catlover2@msn.com</t>
  </si>
  <si>
    <t>cgladbach@madison.k12.wi.us</t>
  </si>
  <si>
    <t>Watrud</t>
  </si>
  <si>
    <t>550 S. Main St</t>
  </si>
  <si>
    <t>Darcy</t>
  </si>
  <si>
    <t>Hackel</t>
  </si>
  <si>
    <t>2763 Hollyhock St</t>
  </si>
  <si>
    <t>270-9744</t>
  </si>
  <si>
    <t>darcyandjeff@charter.net</t>
  </si>
  <si>
    <t>John and Mary</t>
  </si>
  <si>
    <t>Daugherty</t>
  </si>
  <si>
    <t>5203 Cook St</t>
  </si>
  <si>
    <t>Dan</t>
  </si>
  <si>
    <t>dbergenske@gmail.com</t>
  </si>
  <si>
    <t>Diana</t>
  </si>
  <si>
    <t>Duff</t>
  </si>
  <si>
    <t>dlduff@wisc.edu</t>
  </si>
  <si>
    <t>Dianne</t>
  </si>
  <si>
    <t>501 Meadowlark Dr</t>
  </si>
  <si>
    <t>53714-3303</t>
  </si>
  <si>
    <t>(608) 221-1300</t>
  </si>
  <si>
    <t>dmhmadison@aol.com</t>
  </si>
  <si>
    <t>Rowley</t>
  </si>
  <si>
    <t>550 W Main St #202</t>
  </si>
  <si>
    <t>608-230-6178</t>
  </si>
  <si>
    <t>Sorenson</t>
  </si>
  <si>
    <t>dsorensen@charter.net</t>
  </si>
  <si>
    <t>Don</t>
  </si>
  <si>
    <t>Wermers</t>
  </si>
  <si>
    <t>7286 Old Sauk Rd</t>
  </si>
  <si>
    <t>53717-1211</t>
  </si>
  <si>
    <t>(608) 831-0840</t>
  </si>
  <si>
    <t>dwermers@facstaff.wisc.edu</t>
  </si>
  <si>
    <t>dwightluetscher@earthlink.net</t>
  </si>
  <si>
    <t>ebb3sh@msn.com</t>
  </si>
  <si>
    <t>Ellen</t>
  </si>
  <si>
    <t>Meyer</t>
  </si>
  <si>
    <t>3315 Prairie Glad Rd</t>
  </si>
  <si>
    <t>608-833-9336</t>
  </si>
  <si>
    <t>Francisco</t>
  </si>
  <si>
    <t>Galarza</t>
  </si>
  <si>
    <t>506A Eagle Hts</t>
  </si>
  <si>
    <t>fbgalarzaare@wisc.edu</t>
  </si>
  <si>
    <t>florete@dhfs.state.wi.us</t>
  </si>
  <si>
    <t>Bartlett</t>
  </si>
  <si>
    <t>Mount Horeb</t>
  </si>
  <si>
    <t>437-5765</t>
  </si>
  <si>
    <t>geewally@mhtc.net</t>
  </si>
  <si>
    <t>Gene</t>
  </si>
  <si>
    <t>Shugart</t>
  </si>
  <si>
    <t>26 Deer Point Trail</t>
  </si>
  <si>
    <t>608-441-9254</t>
  </si>
  <si>
    <t>hansonjody@aol.com</t>
  </si>
  <si>
    <t>Jayne And Tom</t>
  </si>
  <si>
    <t>ichactc@aol.com</t>
  </si>
  <si>
    <t>Bruce</t>
  </si>
  <si>
    <t>Padley</t>
  </si>
  <si>
    <t>945 Johnson Ave</t>
  </si>
  <si>
    <t>53575-2867</t>
  </si>
  <si>
    <t>(608) 835-3627</t>
  </si>
  <si>
    <t>IM4BUCKY@AOL.com</t>
  </si>
  <si>
    <t>janine.orourke@thermofisher.com</t>
  </si>
  <si>
    <t>jasmc4@aol.com</t>
  </si>
  <si>
    <t>Cynthia and Jack</t>
  </si>
  <si>
    <t>Casey Vandermus</t>
  </si>
  <si>
    <t>708 E Holum St</t>
  </si>
  <si>
    <t>jeanders@gklaw.com</t>
  </si>
  <si>
    <t>jhannem@dstewart.com</t>
  </si>
  <si>
    <t>Jill</t>
  </si>
  <si>
    <t>Jensen</t>
  </si>
  <si>
    <t>517 Greig Trail</t>
  </si>
  <si>
    <t>jillj@qstaff.com</t>
  </si>
  <si>
    <t>136 W Klubertanz Dr</t>
  </si>
  <si>
    <t>53590-1466</t>
  </si>
  <si>
    <t>(608) 825-6044</t>
  </si>
  <si>
    <t>jimwoods1@juno.com</t>
  </si>
  <si>
    <t>wi</t>
  </si>
  <si>
    <t>800 422-7145 x 5 (parents only)</t>
  </si>
  <si>
    <t>Joanna</t>
  </si>
  <si>
    <t>Jobson</t>
  </si>
  <si>
    <t>5714 Longford Ter</t>
  </si>
  <si>
    <t>53711-5871</t>
  </si>
  <si>
    <t>608-469 6966</t>
  </si>
  <si>
    <t>joanna.jobson@med.ge.com</t>
  </si>
  <si>
    <t>Miller</t>
  </si>
  <si>
    <t>10 Tower Dr</t>
  </si>
  <si>
    <t>53590-1239</t>
  </si>
  <si>
    <t>(608) 825-3777</t>
  </si>
  <si>
    <t>jocelyn.miller@deancare.com</t>
  </si>
  <si>
    <t>julie.lidbury@doc.state.wi.us</t>
  </si>
  <si>
    <t>juliedoucette@charter.net</t>
  </si>
  <si>
    <t>Karin</t>
  </si>
  <si>
    <t>Mahony</t>
  </si>
  <si>
    <t>859 Pleasant Oak Dr</t>
  </si>
  <si>
    <t>53575-3221</t>
  </si>
  <si>
    <t>(608) 835-9655</t>
  </si>
  <si>
    <t>k.mahony@charter.net</t>
  </si>
  <si>
    <t>David and Dian</t>
  </si>
  <si>
    <t>Mandzhe</t>
  </si>
  <si>
    <t>5421 Dahlen Drive</t>
  </si>
  <si>
    <t>608-238-9142</t>
  </si>
  <si>
    <t>kelly@stickpeopleproductions.com</t>
  </si>
  <si>
    <t>kfoss@mailbag.com</t>
  </si>
  <si>
    <t>kimberly.hein-beardsley@uwmf.wisc.edu</t>
  </si>
  <si>
    <t>kkfleming@tds.net</t>
  </si>
  <si>
    <t>Kathi</t>
  </si>
  <si>
    <t>Seman</t>
  </si>
  <si>
    <t>3713 Skyhigh Rd</t>
  </si>
  <si>
    <t>608-839-5134</t>
  </si>
  <si>
    <t>Osborn</t>
  </si>
  <si>
    <t>6922 Coyle Rd</t>
  </si>
  <si>
    <t>53555-9552</t>
  </si>
  <si>
    <t>(608) 592-4509</t>
  </si>
  <si>
    <t>kosborn@facstaff.wisc.edu</t>
  </si>
  <si>
    <t>lawyer@addbalance.com</t>
  </si>
  <si>
    <t>Birkrem</t>
  </si>
  <si>
    <t>lbirkrem@gmail.com</t>
  </si>
  <si>
    <t>Lena</t>
  </si>
  <si>
    <t>leniguz@gmail.com</t>
  </si>
  <si>
    <t>likeal@sbcglobal.net</t>
  </si>
  <si>
    <t>Lindsay.Ostrowski@deancare.com</t>
  </si>
  <si>
    <t>Heinle</t>
  </si>
  <si>
    <t>1213 Mockingbird Ln</t>
  </si>
  <si>
    <t>53590-2460</t>
  </si>
  <si>
    <t>(608) 834-0811</t>
  </si>
  <si>
    <t>lisaheinle@charter.net</t>
  </si>
  <si>
    <t>Reil</t>
  </si>
  <si>
    <t>LReil@kraft.com</t>
  </si>
  <si>
    <t>maggiemac@charter.net</t>
  </si>
  <si>
    <t>Jodi</t>
  </si>
  <si>
    <t>Matheson</t>
  </si>
  <si>
    <t>4321 Mohawk Drive</t>
  </si>
  <si>
    <t>mathesj@svm.vetmed.wisc.edu</t>
  </si>
  <si>
    <t>mcattapan@hotmail.com</t>
  </si>
  <si>
    <t>Robin</t>
  </si>
  <si>
    <t>McCarthy</t>
  </si>
  <si>
    <t>1 Bishops Hill Circle</t>
  </si>
  <si>
    <t>mcc.info@charter.net</t>
  </si>
  <si>
    <t>milana_cox@yahoo.com</t>
  </si>
  <si>
    <t>mjones@meriter.com</t>
  </si>
  <si>
    <t>mjozak@aol.com</t>
  </si>
  <si>
    <t>Kopmeier</t>
  </si>
  <si>
    <t>mkopmeier@earthlink.net</t>
  </si>
  <si>
    <t>mntsoderling@hotmail.com</t>
  </si>
  <si>
    <t>Moore.chris@co.dane.wi.us</t>
  </si>
  <si>
    <t>nwnola@gmail.com</t>
  </si>
  <si>
    <t>pkinfla@hotmail.com</t>
  </si>
  <si>
    <t>precisionexec@gmail.com</t>
  </si>
  <si>
    <t>pskogen@live.com</t>
  </si>
  <si>
    <t>purpleiris50@yahoo.com</t>
  </si>
  <si>
    <t>Pharo</t>
  </si>
  <si>
    <t>5637 Hodgson Rd</t>
  </si>
  <si>
    <t>Mazomanie</t>
  </si>
  <si>
    <t>53560-9534</t>
  </si>
  <si>
    <t>(608) 795-4296</t>
  </si>
  <si>
    <t>rebecca.pharo@tdstelecom.com</t>
  </si>
  <si>
    <t>riguy79@yahoo.com</t>
  </si>
  <si>
    <t>Rob</t>
  </si>
  <si>
    <t>Conant</t>
  </si>
  <si>
    <t>1701 N Page St</t>
  </si>
  <si>
    <t>608-873-3248</t>
  </si>
  <si>
    <t>Scott</t>
  </si>
  <si>
    <t>Anthon</t>
  </si>
  <si>
    <t>2067 Innsbrooke Dr</t>
  </si>
  <si>
    <t>53590-3565</t>
  </si>
  <si>
    <t>(608) 239-9752</t>
  </si>
  <si>
    <t>santhon@charter.net</t>
  </si>
  <si>
    <t>Bryan and Sarah</t>
  </si>
  <si>
    <t>sarasaalsaa@aol.com</t>
  </si>
  <si>
    <t>Koch</t>
  </si>
  <si>
    <t>401 River Bluff Circle</t>
  </si>
  <si>
    <t>Oconomowoc</t>
  </si>
  <si>
    <t>262567-6524</t>
  </si>
  <si>
    <t>Sater</t>
  </si>
  <si>
    <t>(608) 829-1800</t>
  </si>
  <si>
    <t>sater@mhsolutions.com</t>
  </si>
  <si>
    <t>4230 Savannah Ct</t>
  </si>
  <si>
    <t>53562-5265</t>
  </si>
  <si>
    <t>(608) 836-1767</t>
  </si>
  <si>
    <t>sazimm2@charter.net</t>
  </si>
  <si>
    <t>Kong</t>
  </si>
  <si>
    <t>skong77@hotmail.com</t>
  </si>
  <si>
    <t>Kohn</t>
  </si>
  <si>
    <t>solapost@yahoo.com</t>
  </si>
  <si>
    <t>sstruckingmama@yahoo.com</t>
  </si>
  <si>
    <t>stevepirtle@smallbytes.net</t>
  </si>
  <si>
    <t>Thomas</t>
  </si>
  <si>
    <t>Gilbert</t>
  </si>
  <si>
    <t>1206 Falcon Ct</t>
  </si>
  <si>
    <t>53562-3673</t>
  </si>
  <si>
    <t>(608) 836-6408</t>
  </si>
  <si>
    <t>tomjang@aol.com</t>
  </si>
  <si>
    <t>Vicki</t>
  </si>
  <si>
    <t>Teigen</t>
  </si>
  <si>
    <t>vteigen@watda.org</t>
  </si>
  <si>
    <t>wb9vhf@gdinet.com</t>
  </si>
  <si>
    <t>WeidnC@dhfs.state.wi.us</t>
  </si>
  <si>
    <t>WINEKE.PATRICIA@CO.DANE.WI.US</t>
  </si>
  <si>
    <t>Bill</t>
  </si>
  <si>
    <t>Stangel</t>
  </si>
  <si>
    <t>wstangel@sbcglobal.net</t>
  </si>
  <si>
    <t>wwegenke@charter.net</t>
  </si>
  <si>
    <t>Zoe and Kyle</t>
  </si>
  <si>
    <t>zoenkyle@charter.net</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</si>
</sst>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color rgb="FF000000"/>
      <name val="Arial"/>
    </font>
    <font>
      <sz val="10"/>
      <color rgb="FF000000"/>
      <name val="Arial"/>
    </font>
    <font>
      <u/>
      <sz val="14"/>
      <color rgb="FF0000FF"/>
      <name val="Verdana"/>
    </font>
    <font>
      <u/>
      <sz val="14"/>
      <color rgb="FF0000FF"/>
      <name val="Verdana"/>
    </font>
    <font>
      <b/>
      <u/>
      <sz val="12"/>
      <color rgb="FF000000"/>
      <name val="Arial"/>
    </font>
    <font>
      <sz val="14"/>
      <color rgb="FF000000"/>
      <name val="Arial"/>
    </font>
    <font>
      <u/>
      <sz val="10"/>
      <color rgb="FF0000FF"/>
      <name val="Verdana"/>
    </font>
    <font>
      <b/>
      <u/>
      <sz val="12"/>
      <color rgb="FF000000"/>
      <name val="Arial"/>
    </font>
    <font>
      <sz val="10"/>
      <color rgb="FF000000"/>
      <name val="Arial"/>
    </font>
    <font>
      <sz val="10"/>
      <color rgb="FF000000"/>
      <name val="Arial"/>
    </font>
    <font>
      <sz val="14"/>
      <color rgb="FF000000"/>
      <name val="Arial"/>
    </font>
    <font>
      <u/>
      <sz val="14"/>
      <color rgb="FF0000FF"/>
      <name val="Verdana"/>
    </font>
    <font>
      <b/>
      <sz val="18"/>
      <color rgb="FF000000"/>
      <name val="Arial"/>
    </font>
    <font>
      <sz val="10"/>
      <color rgb="FF000000"/>
      <name val="Arial"/>
    </font>
    <font>
      <sz val="14"/>
      <color rgb="FF000000"/>
      <name val="Arial"/>
    </font>
    <font>
      <u/>
      <sz val="10"/>
      <color rgb="FF0000FF"/>
      <name val="Verdana"/>
    </font>
    <font>
      <b/>
      <u/>
      <sz val="12"/>
      <color rgb="FF000000"/>
      <name val="Arial"/>
    </font>
    <font>
      <b/>
      <u/>
      <sz val="14"/>
      <color rgb="FF000000"/>
      <name val="Arial"/>
    </font>
    <font>
      <b/>
      <sz val="12"/>
      <name val="Times New Roman"/>
    </font>
    <font>
      <sz val="12"/>
      <name val="Times New Roman"/>
    </font>
    <font>
      <sz val="10"/>
      <name val="Arial"/>
    </font>
    <font>
      <sz val="10"/>
      <name val="Times New Roman"/>
    </font>
    <font>
      <u/>
      <sz val="10"/>
      <name val="Times New Roman"/>
    </font>
  </fonts>
  <fills count="2">
    <fill>
      <patternFill patternType="none"/>
    </fill>
    <fill>
      <patternFill patternType="gray125"/>
    </fill>
  </fills>
  <borders count="1">
    <border>
      <left/>
      <right/>
      <top/>
      <bottom/>
      <diagonal/>
    </border>
  </borders>
  <cellStyleXfs count="1">
    <xf numFmtId="0" fontId="0" fillId="0" borderId="0"/>
  </cellStyleXfs>
  <cellXfs count="43">
    <xf numFmtId="0" fontId="0" fillId="0" borderId="0" xfId="0" applyAlignment="1">
      <alignment wrapText="1"/>
    </xf>
    <xf numFmtId="1" fontId="1" fillId="0" borderId="0" xfId="0" applyNumberFormat="1" applyFont="1" applyAlignment="1">
      <alignment horizontal="center" vertical="top"/>
    </xf>
    <xf numFmtId="0" fontId="2" fillId="0" borderId="0" xfId="0" applyFont="1" applyAlignment="1">
      <alignment horizontal="left" vertical="top"/>
    </xf>
    <xf numFmtId="0" fontId="3" fillId="0" borderId="0" xfId="0" applyFont="1" applyAlignment="1">
      <alignment horizontal="left"/>
    </xf>
    <xf numFmtId="0" fontId="4" fillId="0" borderId="0" xfId="0" applyFont="1" applyAlignment="1">
      <alignment horizontal="center" vertical="top" wrapText="1"/>
    </xf>
    <xf numFmtId="0" fontId="5" fillId="0" borderId="0" xfId="0" applyFont="1" applyAlignment="1">
      <alignment vertical="top"/>
    </xf>
    <xf numFmtId="0" fontId="6" fillId="0" borderId="0" xfId="0" applyFont="1" applyAlignment="1">
      <alignment horizontal="left" vertical="top"/>
    </xf>
    <xf numFmtId="0" fontId="7" fillId="0" borderId="0" xfId="0" applyFont="1" applyAlignment="1">
      <alignment horizontal="left" vertical="top" wrapText="1"/>
    </xf>
    <xf numFmtId="0" fontId="8" fillId="0" borderId="0" xfId="0" applyFont="1" applyAlignment="1">
      <alignment horizontal="left" vertical="top"/>
    </xf>
    <xf numFmtId="0" fontId="9" fillId="0" borderId="0" xfId="0" applyFont="1" applyAlignment="1">
      <alignment horizontal="left" vertical="top" wrapText="1"/>
    </xf>
    <xf numFmtId="0" fontId="10" fillId="0" borderId="0" xfId="0" applyFont="1" applyAlignment="1">
      <alignment horizontal="left" vertical="top"/>
    </xf>
    <xf numFmtId="0" fontId="11" fillId="0" borderId="0" xfId="0" applyFont="1" applyAlignment="1">
      <alignment horizontal="left" vertical="top" wrapText="1"/>
    </xf>
    <xf numFmtId="0" fontId="12" fillId="0" borderId="0" xfId="0" applyFont="1" applyAlignment="1">
      <alignment vertical="top"/>
    </xf>
    <xf numFmtId="0" fontId="13" fillId="0" borderId="0" xfId="0" applyFont="1" applyAlignment="1">
      <alignment vertical="top"/>
    </xf>
    <xf numFmtId="0" fontId="14" fillId="0" borderId="0" xfId="0" applyFont="1" applyAlignment="1">
      <alignment horizontal="left" vertical="top" wrapText="1"/>
    </xf>
    <xf numFmtId="0" fontId="15" fillId="0" borderId="0" xfId="0" applyFont="1" applyAlignment="1">
      <alignment vertical="top"/>
    </xf>
    <xf numFmtId="0" fontId="16" fillId="0" borderId="0" xfId="0" applyFont="1" applyAlignment="1">
      <alignment horizontal="center" vertical="top"/>
    </xf>
    <xf numFmtId="0" fontId="17" fillId="0" borderId="0" xfId="0" applyFont="1" applyAlignment="1">
      <alignment horizontal="left" vertical="top"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wrapText="1"/>
    </xf>
    <xf numFmtId="0" fontId="21" fillId="0" borderId="0" xfId="0" applyFont="1" applyAlignment="1">
      <alignment horizontal="left" vertical="top"/>
    </xf>
    <xf numFmtId="0" fontId="21" fillId="0" borderId="0" xfId="0" applyFont="1" applyAlignment="1">
      <alignment horizontal="left" vertical="top" wrapText="1"/>
    </xf>
    <xf numFmtId="0" fontId="21" fillId="0" borderId="0" xfId="0" applyFont="1" applyAlignment="1">
      <alignment vertical="top"/>
    </xf>
    <xf numFmtId="0" fontId="21" fillId="0" borderId="0" xfId="0" applyFont="1" applyAlignment="1">
      <alignment horizontal="right" vertical="top"/>
    </xf>
    <xf numFmtId="0" fontId="21" fillId="0" borderId="0" xfId="0" applyFont="1" applyAlignment="1">
      <alignment wrapText="1"/>
    </xf>
    <xf numFmtId="0" fontId="22" fillId="0" borderId="0" xfId="0" applyFont="1" applyAlignment="1">
      <alignment vertical="top"/>
    </xf>
    <xf numFmtId="1" fontId="21" fillId="0" borderId="0" xfId="0" applyNumberFormat="1" applyFont="1" applyAlignment="1">
      <alignment horizontal="center" vertical="top"/>
    </xf>
    <xf numFmtId="0" fontId="21" fillId="0" borderId="0" xfId="0" applyFont="1" applyAlignment="1">
      <alignment vertical="top" wrapText="1"/>
    </xf>
    <xf numFmtId="0" fontId="21" fillId="0" borderId="0" xfId="0" applyFont="1" applyAlignment="1">
      <alignment horizontal="right" vertical="top" wrapText="1"/>
    </xf>
    <xf numFmtId="0" fontId="22" fillId="0" borderId="0" xfId="0" applyFont="1" applyAlignment="1">
      <alignment vertical="top" wrapText="1"/>
    </xf>
    <xf numFmtId="49" fontId="21" fillId="0" borderId="0" xfId="0" applyNumberFormat="1" applyFont="1" applyAlignment="1">
      <alignment horizontal="center" vertical="top"/>
    </xf>
    <xf numFmtId="0" fontId="21" fillId="0" borderId="0" xfId="0" applyFont="1" applyAlignment="1">
      <alignment horizontal="center" vertical="top"/>
    </xf>
    <xf numFmtId="0" fontId="21" fillId="0" borderId="0" xfId="0" applyFont="1" applyAlignment="1">
      <alignment horizontal="right" wrapText="1"/>
    </xf>
    <xf numFmtId="0" fontId="21" fillId="0" borderId="0" xfId="0" applyFont="1" applyAlignment="1">
      <alignment horizontal="center" vertical="top" wrapText="1"/>
    </xf>
    <xf numFmtId="0" fontId="19" fillId="0" borderId="0" xfId="0" applyFont="1" applyAlignment="1">
      <alignment vertical="top"/>
    </xf>
    <xf numFmtId="49" fontId="21" fillId="0" borderId="0" xfId="0" applyNumberFormat="1" applyFont="1" applyAlignment="1">
      <alignment horizontal="center" vertical="top" wrapText="1"/>
    </xf>
    <xf numFmtId="0" fontId="22" fillId="0" borderId="0" xfId="0" applyFont="1" applyAlignment="1">
      <alignment horizontal="left" vertical="top"/>
    </xf>
    <xf numFmtId="49" fontId="21" fillId="0" borderId="0" xfId="0" applyNumberFormat="1" applyFont="1" applyAlignment="1">
      <alignment horizontal="left" vertical="top"/>
    </xf>
    <xf numFmtId="0" fontId="21" fillId="0" borderId="0" xfId="0" applyFont="1" applyAlignment="1">
      <alignment horizontal="right"/>
    </xf>
    <xf numFmtId="0" fontId="21" fillId="0" borderId="0" xfId="0" applyFont="1"/>
    <xf numFmtId="0" fontId="22" fillId="0" borderId="0" xfId="0" applyFont="1" applyAlignment="1">
      <alignment horizontal="left"/>
    </xf>
    <xf numFmtId="0" fontId="21" fillId="0" borderId="0" xfId="0" applyFont="1" applyAlignment="1">
      <alignment horizontal="center"/>
    </xf>
  </cellXfs>
  <cellStyles count="1">
    <cellStyle name="Normal" xfId="0" builtinId="0"/>
  </cellStyles>
  <dxfs count="3">
    <dxf>
      <font>
        <color rgb="FFCC0000"/>
      </font>
    </dxf>
    <dxf>
      <font>
        <color rgb="FF783F04"/>
      </font>
    </dxf>
    <dxf>
      <font>
        <color rgb="FF0000FF"/>
      </font>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73</xdr:row>
      <xdr:rowOff>25400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85"/>
  <sheetViews>
    <sheetView tabSelected="1" workbookViewId="0">
      <pane ySplit="1" topLeftCell="A2" activePane="bottomLeft" state="frozen"/>
      <selection pane="bottomLeft" activeCell="H184" sqref="H184"/>
    </sheetView>
  </sheetViews>
  <sheetFormatPr baseColWidth="10" defaultColWidth="6.83203125" defaultRowHeight="12.75" customHeight="1" x14ac:dyDescent="0"/>
  <cols>
    <col min="1" max="1" width="15.1640625" style="20" customWidth="1"/>
    <col min="2" max="2" width="14.6640625" style="20" customWidth="1"/>
    <col min="3" max="3" width="27.1640625" style="20" customWidth="1"/>
    <col min="4" max="4" width="12.33203125" style="20" customWidth="1"/>
    <col min="5" max="5" width="4.5" style="20" customWidth="1"/>
    <col min="6" max="6" width="10.5" style="20" customWidth="1"/>
    <col min="7" max="7" width="12.6640625" style="20" customWidth="1"/>
    <col min="8" max="8" width="6.83203125" style="20"/>
    <col min="9" max="9" width="34.5" style="20" customWidth="1"/>
    <col min="10" max="10" width="10.1640625" style="20" customWidth="1"/>
    <col min="11" max="11" width="15.83203125" style="20" customWidth="1"/>
    <col min="12" max="16384" width="6.83203125" style="20"/>
  </cols>
  <sheetData>
    <row r="1" spans="1:11" ht="63" customHeight="1">
      <c r="A1" s="18" t="s">
        <v>916</v>
      </c>
      <c r="B1" s="19" t="s">
        <v>0</v>
      </c>
      <c r="C1" s="18" t="s">
        <v>1</v>
      </c>
      <c r="D1" s="18" t="s">
        <v>2</v>
      </c>
      <c r="E1" s="18" t="s">
        <v>3</v>
      </c>
      <c r="F1" s="18" t="s">
        <v>4</v>
      </c>
      <c r="G1" s="18" t="s">
        <v>5</v>
      </c>
      <c r="H1" s="18" t="s">
        <v>6</v>
      </c>
      <c r="I1" s="18" t="s">
        <v>7</v>
      </c>
      <c r="J1" s="18" t="s">
        <v>8</v>
      </c>
      <c r="K1" s="18" t="s">
        <v>9</v>
      </c>
    </row>
    <row r="2" spans="1:11" ht="12">
      <c r="A2" s="21" t="s">
        <v>10</v>
      </c>
      <c r="B2" s="21" t="s">
        <v>11</v>
      </c>
      <c r="C2" s="22" t="s">
        <v>12</v>
      </c>
      <c r="D2" s="21" t="s">
        <v>13</v>
      </c>
      <c r="E2" s="23" t="s">
        <v>14</v>
      </c>
      <c r="F2" s="24">
        <v>53558</v>
      </c>
      <c r="G2" s="25"/>
      <c r="H2" s="25"/>
      <c r="I2" s="26" t="str">
        <f>HYPERLINK("mailto:tabitz@hotmail.com","tabitz@hotmail.com")</f>
        <v>tabitz@hotmail.com</v>
      </c>
      <c r="J2" s="27">
        <v>3</v>
      </c>
      <c r="K2" s="25"/>
    </row>
    <row r="3" spans="1:11" ht="12">
      <c r="A3" s="22" t="s">
        <v>15</v>
      </c>
      <c r="B3" s="22" t="s">
        <v>16</v>
      </c>
      <c r="C3" s="22" t="s">
        <v>17</v>
      </c>
      <c r="D3" s="22" t="s">
        <v>18</v>
      </c>
      <c r="E3" s="28" t="s">
        <v>14</v>
      </c>
      <c r="F3" s="29">
        <v>53704</v>
      </c>
      <c r="G3" s="29"/>
      <c r="H3" s="28"/>
      <c r="I3" s="30" t="str">
        <f>HYPERLINK("mailto:radams@library.wisc.edu","radams@library.wisc.edu")</f>
        <v>radams@library.wisc.edu</v>
      </c>
      <c r="J3" s="27">
        <v>3</v>
      </c>
      <c r="K3" s="31"/>
    </row>
    <row r="4" spans="1:11" ht="12">
      <c r="A4" s="21" t="s">
        <v>19</v>
      </c>
      <c r="B4" s="21" t="s">
        <v>20</v>
      </c>
      <c r="C4" s="22" t="s">
        <v>21</v>
      </c>
      <c r="D4" s="21" t="s">
        <v>22</v>
      </c>
      <c r="E4" s="23" t="s">
        <v>14</v>
      </c>
      <c r="F4" s="24">
        <v>53593</v>
      </c>
      <c r="G4" s="24" t="s">
        <v>23</v>
      </c>
      <c r="H4" s="23"/>
      <c r="I4" s="26" t="str">
        <f>HYPERLINK("mailto:gbrozzz@charter.net","gbrozzz@charter.net")</f>
        <v>gbrozzz@charter.net</v>
      </c>
      <c r="J4" s="27">
        <v>3</v>
      </c>
      <c r="K4" s="31"/>
    </row>
    <row r="5" spans="1:11" ht="12">
      <c r="A5" s="22" t="s">
        <v>24</v>
      </c>
      <c r="B5" s="22" t="s">
        <v>25</v>
      </c>
      <c r="C5" s="22" t="s">
        <v>26</v>
      </c>
      <c r="D5" s="22" t="s">
        <v>18</v>
      </c>
      <c r="E5" s="28" t="s">
        <v>14</v>
      </c>
      <c r="F5" s="29" t="s">
        <v>27</v>
      </c>
      <c r="G5" s="29" t="s">
        <v>28</v>
      </c>
      <c r="H5" s="28"/>
      <c r="I5" s="30" t="str">
        <f>HYPERLINK("mailto:jeanders@gklaw.com","jeanders@gklaw.com ")</f>
        <v xml:space="preserve">jeanders@gklaw.com </v>
      </c>
      <c r="J5" s="27">
        <v>1</v>
      </c>
      <c r="K5" s="31"/>
    </row>
    <row r="6" spans="1:11" ht="12">
      <c r="A6" s="21" t="s">
        <v>29</v>
      </c>
      <c r="B6" s="21" t="s">
        <v>30</v>
      </c>
      <c r="C6" s="21" t="s">
        <v>31</v>
      </c>
      <c r="D6" s="21" t="s">
        <v>18</v>
      </c>
      <c r="E6" s="23" t="s">
        <v>14</v>
      </c>
      <c r="F6" s="24">
        <v>53705</v>
      </c>
      <c r="G6" s="24"/>
      <c r="H6" s="23"/>
      <c r="I6" s="26" t="str">
        <f>HYPERLINK("mailto:maraansfield@sbcglobal.net","maraansfield@sbcglobal.net")</f>
        <v>maraansfield@sbcglobal.net</v>
      </c>
      <c r="J6" s="27">
        <v>3</v>
      </c>
      <c r="K6" s="32"/>
    </row>
    <row r="7" spans="1:11" ht="12">
      <c r="A7" s="21" t="s">
        <v>32</v>
      </c>
      <c r="B7" s="21" t="s">
        <v>33</v>
      </c>
      <c r="C7" s="22" t="s">
        <v>34</v>
      </c>
      <c r="D7" s="21" t="s">
        <v>35</v>
      </c>
      <c r="E7" s="23" t="s">
        <v>14</v>
      </c>
      <c r="F7" s="24">
        <v>53072</v>
      </c>
      <c r="G7" s="29" t="s">
        <v>36</v>
      </c>
      <c r="H7" s="28"/>
      <c r="I7" s="26" t="str">
        <f>HYPERLINK("mailto:davidlapple@yahoo.com","davidlapple@yahoo.com")</f>
        <v>davidlapple@yahoo.com</v>
      </c>
      <c r="J7" s="27">
        <v>1</v>
      </c>
      <c r="K7" s="31"/>
    </row>
    <row r="8" spans="1:11" ht="15.75" customHeight="1">
      <c r="A8" s="21" t="s">
        <v>37</v>
      </c>
      <c r="B8" s="21" t="s">
        <v>38</v>
      </c>
      <c r="C8" s="22" t="s">
        <v>39</v>
      </c>
      <c r="D8" s="21" t="s">
        <v>40</v>
      </c>
      <c r="E8" s="23" t="s">
        <v>14</v>
      </c>
      <c r="F8" s="24">
        <v>53711</v>
      </c>
      <c r="G8" s="24" t="s">
        <v>41</v>
      </c>
      <c r="H8" s="25"/>
      <c r="I8" s="25" t="s">
        <v>42</v>
      </c>
      <c r="J8" s="27">
        <v>3</v>
      </c>
      <c r="K8" s="32"/>
    </row>
    <row r="9" spans="1:11" ht="12">
      <c r="A9" s="21" t="s">
        <v>43</v>
      </c>
      <c r="B9" s="21" t="s">
        <v>44</v>
      </c>
      <c r="C9" s="22"/>
      <c r="D9" s="21" t="s">
        <v>45</v>
      </c>
      <c r="E9" s="23" t="s">
        <v>14</v>
      </c>
      <c r="F9" s="24"/>
      <c r="G9" s="24"/>
      <c r="H9" s="23"/>
      <c r="I9" s="26" t="str">
        <f>HYPERLINK("mailto:aarmstrong@uwhealth.org","aarmstrong@uwhealth.org")</f>
        <v>aarmstrong@uwhealth.org</v>
      </c>
      <c r="J9" s="27">
        <v>1</v>
      </c>
      <c r="K9" s="31"/>
    </row>
    <row r="10" spans="1:11" ht="12">
      <c r="A10" s="22" t="s">
        <v>46</v>
      </c>
      <c r="B10" s="22" t="s">
        <v>44</v>
      </c>
      <c r="C10" s="22"/>
      <c r="D10" s="22"/>
      <c r="E10" s="28"/>
      <c r="F10" s="29"/>
      <c r="G10" s="29"/>
      <c r="H10" s="28"/>
      <c r="I10" s="26" t="str">
        <f>HYPERLINK("mailto:jeffwarmstrong@gmail.com","jeffwarmstrong@gmail.com")</f>
        <v>jeffwarmstrong@gmail.com</v>
      </c>
      <c r="J10" s="27">
        <v>1</v>
      </c>
      <c r="K10" s="31"/>
    </row>
    <row r="11" spans="1:11" ht="12">
      <c r="A11" s="22" t="s">
        <v>47</v>
      </c>
      <c r="B11" s="22" t="s">
        <v>48</v>
      </c>
      <c r="C11" s="22" t="s">
        <v>49</v>
      </c>
      <c r="D11" s="22" t="s">
        <v>13</v>
      </c>
      <c r="E11" s="28" t="s">
        <v>14</v>
      </c>
      <c r="F11" s="29">
        <v>53558</v>
      </c>
      <c r="G11" s="29"/>
      <c r="H11" s="28"/>
      <c r="I11" s="30" t="str">
        <f>HYPERLINK("mailto:michael_baek@msn.com","michael_baek@msn.com")</f>
        <v>michael_baek@msn.com</v>
      </c>
      <c r="J11" s="27">
        <v>3</v>
      </c>
      <c r="K11" s="31"/>
    </row>
    <row r="12" spans="1:11" ht="12">
      <c r="A12" s="22" t="s">
        <v>50</v>
      </c>
      <c r="B12" s="22" t="s">
        <v>51</v>
      </c>
      <c r="C12" s="22" t="s">
        <v>52</v>
      </c>
      <c r="D12" s="22" t="s">
        <v>53</v>
      </c>
      <c r="E12" s="28" t="s">
        <v>14</v>
      </c>
      <c r="F12" s="29">
        <v>53558</v>
      </c>
      <c r="G12" s="29"/>
      <c r="H12" s="28"/>
      <c r="I12" s="30" t="str">
        <f>HYPERLINK("mailto:ballent4@charter.net","ballent4@charter.net")</f>
        <v>ballent4@charter.net</v>
      </c>
      <c r="J12" s="27">
        <v>3</v>
      </c>
      <c r="K12" s="31"/>
    </row>
    <row r="13" spans="1:11" ht="12">
      <c r="A13" s="21" t="s">
        <v>54</v>
      </c>
      <c r="B13" s="21" t="s">
        <v>55</v>
      </c>
      <c r="C13" s="25"/>
      <c r="D13" s="25"/>
      <c r="E13" s="25"/>
      <c r="F13" s="25"/>
      <c r="G13" s="25"/>
      <c r="H13" s="25"/>
      <c r="I13" s="26" t="str">
        <f>HYPERLINK("mailto:tracy.barlow@spectrumbrands.com","tracy.barlow@spectrumbrands.com")</f>
        <v>tracy.barlow@spectrumbrands.com</v>
      </c>
      <c r="J13" s="27">
        <v>3</v>
      </c>
      <c r="K13" s="25"/>
    </row>
    <row r="14" spans="1:11" ht="12">
      <c r="A14" s="21" t="s">
        <v>56</v>
      </c>
      <c r="B14" s="21" t="s">
        <v>57</v>
      </c>
      <c r="C14" s="21"/>
      <c r="D14" s="21" t="s">
        <v>18</v>
      </c>
      <c r="E14" s="23" t="s">
        <v>14</v>
      </c>
      <c r="F14" s="24"/>
      <c r="G14" s="24"/>
      <c r="H14" s="23"/>
      <c r="I14" s="26" t="s">
        <v>58</v>
      </c>
      <c r="J14" s="27">
        <v>2</v>
      </c>
      <c r="K14" s="32"/>
    </row>
    <row r="15" spans="1:11" ht="12">
      <c r="A15" s="21" t="s">
        <v>59</v>
      </c>
      <c r="B15" s="21" t="s">
        <v>60</v>
      </c>
      <c r="C15" s="22" t="s">
        <v>61</v>
      </c>
      <c r="D15" s="21" t="s">
        <v>62</v>
      </c>
      <c r="E15" s="23" t="s">
        <v>14</v>
      </c>
      <c r="F15" s="24">
        <v>53593</v>
      </c>
      <c r="G15" s="24" t="s">
        <v>63</v>
      </c>
      <c r="H15" s="23"/>
      <c r="I15" s="26" t="str">
        <f>HYPERLINK("mailto:bribell6@aol.com","bribell6@aol.com")</f>
        <v>bribell6@aol.com</v>
      </c>
      <c r="J15" s="27">
        <v>2</v>
      </c>
      <c r="K15" s="31"/>
    </row>
    <row r="16" spans="1:11" ht="12">
      <c r="A16" s="22" t="s">
        <v>64</v>
      </c>
      <c r="B16" s="22" t="s">
        <v>65</v>
      </c>
      <c r="C16" s="22" t="s">
        <v>66</v>
      </c>
      <c r="D16" s="22" t="s">
        <v>18</v>
      </c>
      <c r="E16" s="28" t="s">
        <v>14</v>
      </c>
      <c r="F16" s="29">
        <v>53719</v>
      </c>
      <c r="G16" s="29" t="s">
        <v>67</v>
      </c>
      <c r="H16" s="28"/>
      <c r="I16" s="30" t="str">
        <f>HYPERLINK("mailto:jabellis@chorus.net","jabellis@chorus.net")</f>
        <v>jabellis@chorus.net</v>
      </c>
      <c r="J16" s="27">
        <v>3</v>
      </c>
      <c r="K16" s="31"/>
    </row>
    <row r="17" spans="1:11" ht="12">
      <c r="A17" s="22" t="s">
        <v>68</v>
      </c>
      <c r="B17" s="22" t="s">
        <v>69</v>
      </c>
      <c r="C17" s="22"/>
      <c r="D17" s="22" t="s">
        <v>70</v>
      </c>
      <c r="E17" s="28" t="s">
        <v>14</v>
      </c>
      <c r="F17" s="29"/>
      <c r="G17" s="29" t="s">
        <v>71</v>
      </c>
      <c r="H17" s="28"/>
      <c r="I17" s="30" t="str">
        <f>HYPERLINK("mailto:jbendorf@pcII.net","jbendorf@pcII.net")</f>
        <v>jbendorf@pcII.net</v>
      </c>
      <c r="J17" s="27">
        <v>1</v>
      </c>
      <c r="K17" s="31"/>
    </row>
    <row r="18" spans="1:11" ht="12">
      <c r="A18" s="22" t="s">
        <v>72</v>
      </c>
      <c r="B18" s="22" t="s">
        <v>73</v>
      </c>
      <c r="C18" s="22" t="s">
        <v>74</v>
      </c>
      <c r="D18" s="22" t="s">
        <v>18</v>
      </c>
      <c r="E18" s="28" t="s">
        <v>14</v>
      </c>
      <c r="F18" s="29">
        <v>53705</v>
      </c>
      <c r="G18" s="29" t="s">
        <v>75</v>
      </c>
      <c r="H18" s="28"/>
      <c r="I18" s="30" t="str">
        <f>HYPERLINK("mailto:bennett_christine@sbcglobal.net","bennett_christine@sbcglobal.net")</f>
        <v>bennett_christine@sbcglobal.net</v>
      </c>
      <c r="J18" s="27">
        <v>3</v>
      </c>
      <c r="K18" s="31"/>
    </row>
    <row r="19" spans="1:11" ht="12">
      <c r="A19" s="22" t="s">
        <v>76</v>
      </c>
      <c r="B19" s="22" t="s">
        <v>77</v>
      </c>
      <c r="C19" s="22" t="s">
        <v>78</v>
      </c>
      <c r="D19" s="22" t="s">
        <v>40</v>
      </c>
      <c r="E19" s="28" t="s">
        <v>14</v>
      </c>
      <c r="F19" s="29">
        <v>53719</v>
      </c>
      <c r="G19" s="29"/>
      <c r="H19" s="28"/>
      <c r="I19" s="30" t="str">
        <f>HYPERLINK("mailto:silicious_ooze@yahoo.com","silicious_ooze@yahoo.com")</f>
        <v>silicious_ooze@yahoo.com</v>
      </c>
      <c r="J19" s="27">
        <v>3</v>
      </c>
      <c r="K19" s="31"/>
    </row>
    <row r="20" spans="1:11" ht="12">
      <c r="A20" s="22" t="s">
        <v>79</v>
      </c>
      <c r="B20" s="22" t="s">
        <v>80</v>
      </c>
      <c r="C20" s="22"/>
      <c r="D20" s="22"/>
      <c r="E20" s="28"/>
      <c r="F20" s="24"/>
      <c r="G20" s="24"/>
      <c r="H20" s="23"/>
      <c r="I20" s="26" t="str">
        <f>HYPERLINK("mailto:nikkibester@tds.net","nikkibester@tds.net")</f>
        <v>nikkibester@tds.net</v>
      </c>
      <c r="J20" s="27">
        <v>3</v>
      </c>
      <c r="K20" s="32"/>
    </row>
    <row r="21" spans="1:11" ht="12">
      <c r="A21" s="22" t="s">
        <v>81</v>
      </c>
      <c r="B21" s="22" t="s">
        <v>82</v>
      </c>
      <c r="C21" s="22"/>
      <c r="D21" s="21"/>
      <c r="E21" s="28" t="s">
        <v>14</v>
      </c>
      <c r="F21" s="24"/>
      <c r="G21" s="24"/>
      <c r="H21" s="23"/>
      <c r="I21" s="26" t="str">
        <f>HYPERLINK("mailto:blustmike@msn.com","blustmike@msn.com")</f>
        <v>blustmike@msn.com</v>
      </c>
      <c r="J21" s="27">
        <v>1</v>
      </c>
      <c r="K21" s="31"/>
    </row>
    <row r="22" spans="1:11" ht="12">
      <c r="A22" s="22" t="s">
        <v>83</v>
      </c>
      <c r="B22" s="22" t="s">
        <v>84</v>
      </c>
      <c r="C22" s="22"/>
      <c r="D22" s="22"/>
      <c r="E22" s="28"/>
      <c r="F22" s="29"/>
      <c r="G22" s="29" t="s">
        <v>85</v>
      </c>
      <c r="H22" s="28"/>
      <c r="I22" s="30" t="str">
        <f>HYPERLINK("mailto:karenhappuch1@yahoo.com","karenhappuch1@yahoo.com")</f>
        <v>karenhappuch1@yahoo.com</v>
      </c>
      <c r="J22" s="27">
        <v>3</v>
      </c>
      <c r="K22" s="31"/>
    </row>
    <row r="23" spans="1:11" ht="12">
      <c r="A23" s="22" t="s">
        <v>86</v>
      </c>
      <c r="B23" s="22" t="s">
        <v>87</v>
      </c>
      <c r="C23" s="21" t="s">
        <v>88</v>
      </c>
      <c r="D23" s="21" t="s">
        <v>40</v>
      </c>
      <c r="E23" s="23" t="s">
        <v>14</v>
      </c>
      <c r="F23" s="24">
        <v>53711</v>
      </c>
      <c r="G23" s="24"/>
      <c r="H23" s="23"/>
      <c r="I23" s="26" t="str">
        <f>HYPERLINK("mailto:Debbie.BordsonBlatter@etf.state.wi.us","Debbie.BordsonBlatter@etf.state.wi.us ")</f>
        <v xml:space="preserve">Debbie.BordsonBlatter@etf.state.wi.us </v>
      </c>
      <c r="J23" s="27">
        <v>1</v>
      </c>
      <c r="K23" s="31"/>
    </row>
    <row r="24" spans="1:11" ht="12">
      <c r="A24" s="21" t="s">
        <v>89</v>
      </c>
      <c r="B24" s="21" t="s">
        <v>90</v>
      </c>
      <c r="C24" s="22"/>
      <c r="D24" s="21"/>
      <c r="E24" s="23"/>
      <c r="F24" s="24"/>
      <c r="G24" s="24" t="s">
        <v>91</v>
      </c>
      <c r="H24" s="23"/>
      <c r="I24" s="26" t="str">
        <f>HYPERLINK("mailto:dlbradley29@yahoo.com","dlbradley29@yahoo.com")</f>
        <v>dlbradley29@yahoo.com</v>
      </c>
      <c r="J24" s="27">
        <v>3</v>
      </c>
      <c r="K24" s="31"/>
    </row>
    <row r="25" spans="1:11" ht="12">
      <c r="A25" s="22" t="s">
        <v>54</v>
      </c>
      <c r="B25" s="22" t="s">
        <v>92</v>
      </c>
      <c r="C25" s="22" t="s">
        <v>93</v>
      </c>
      <c r="D25" s="22" t="s">
        <v>40</v>
      </c>
      <c r="E25" s="28" t="s">
        <v>14</v>
      </c>
      <c r="F25" s="29">
        <v>53711</v>
      </c>
      <c r="G25" s="29"/>
      <c r="H25" s="28"/>
      <c r="I25" s="30" t="str">
        <f>HYPERLINK("mailto:ivanhoe2900@hotmail.com","ivanhoe2900@hotmail.com")</f>
        <v>ivanhoe2900@hotmail.com</v>
      </c>
      <c r="J25" s="27">
        <v>3</v>
      </c>
      <c r="K25" s="31"/>
    </row>
    <row r="26" spans="1:11" ht="12">
      <c r="A26" s="22" t="s">
        <v>94</v>
      </c>
      <c r="B26" s="22" t="s">
        <v>95</v>
      </c>
      <c r="C26" s="22" t="s">
        <v>96</v>
      </c>
      <c r="D26" s="22" t="s">
        <v>97</v>
      </c>
      <c r="E26" s="28" t="s">
        <v>14</v>
      </c>
      <c r="F26" s="24">
        <v>53555</v>
      </c>
      <c r="G26" s="29"/>
      <c r="H26" s="28"/>
      <c r="I26" s="26" t="str">
        <f>HYPERLINK("mailto:mkbrenner@msn.com","mkbrenner@msn.com")</f>
        <v>mkbrenner@msn.com</v>
      </c>
      <c r="J26" s="27">
        <v>3</v>
      </c>
      <c r="K26" s="31"/>
    </row>
    <row r="27" spans="1:11" ht="12">
      <c r="A27" s="22" t="s">
        <v>98</v>
      </c>
      <c r="B27" s="22" t="s">
        <v>99</v>
      </c>
      <c r="C27" s="21" t="s">
        <v>100</v>
      </c>
      <c r="D27" s="22" t="s">
        <v>101</v>
      </c>
      <c r="E27" s="28" t="s">
        <v>14</v>
      </c>
      <c r="F27" s="29">
        <v>53590</v>
      </c>
      <c r="G27" s="29" t="s">
        <v>102</v>
      </c>
      <c r="H27" s="28"/>
      <c r="I27" s="30" t="str">
        <f>HYPERLINK("mailto:amiebrickl@gmail.com","amiebrickl@gmail.com")</f>
        <v>amiebrickl@gmail.com</v>
      </c>
      <c r="J27" s="27">
        <v>3</v>
      </c>
      <c r="K27" s="31"/>
    </row>
    <row r="28" spans="1:11" ht="12">
      <c r="A28" s="22" t="s">
        <v>103</v>
      </c>
      <c r="B28" s="22" t="s">
        <v>104</v>
      </c>
      <c r="C28" s="22" t="s">
        <v>105</v>
      </c>
      <c r="D28" s="22" t="s">
        <v>18</v>
      </c>
      <c r="E28" s="28" t="s">
        <v>14</v>
      </c>
      <c r="F28" s="29"/>
      <c r="G28" s="29"/>
      <c r="H28" s="28"/>
      <c r="I28" s="26" t="str">
        <f>HYPERLINK("mailto:ltbrod@tds.net","ltbrod@tds.net")</f>
        <v>ltbrod@tds.net</v>
      </c>
      <c r="J28" s="27">
        <v>1</v>
      </c>
      <c r="K28" s="31"/>
    </row>
    <row r="29" spans="1:11" ht="12">
      <c r="A29" s="22" t="s">
        <v>106</v>
      </c>
      <c r="B29" s="22" t="s">
        <v>107</v>
      </c>
      <c r="C29" s="22" t="s">
        <v>108</v>
      </c>
      <c r="D29" s="22" t="s">
        <v>101</v>
      </c>
      <c r="E29" s="28" t="s">
        <v>14</v>
      </c>
      <c r="F29" s="29" t="s">
        <v>109</v>
      </c>
      <c r="G29" s="29" t="s">
        <v>110</v>
      </c>
      <c r="H29" s="28"/>
      <c r="I29" s="30" t="str">
        <f>HYPERLINK("mailto:bikerdaddy@gmail.com","bikerdaddy@gmail.com ")</f>
        <v xml:space="preserve">bikerdaddy@gmail.com </v>
      </c>
      <c r="J29" s="27">
        <v>3</v>
      </c>
      <c r="K29" s="31"/>
    </row>
    <row r="30" spans="1:11" ht="12">
      <c r="A30" s="21" t="s">
        <v>111</v>
      </c>
      <c r="B30" s="21" t="s">
        <v>112</v>
      </c>
      <c r="C30" s="22" t="s">
        <v>113</v>
      </c>
      <c r="D30" s="21" t="s">
        <v>40</v>
      </c>
      <c r="E30" s="23" t="s">
        <v>14</v>
      </c>
      <c r="F30" s="24">
        <v>53719</v>
      </c>
      <c r="G30" s="24" t="s">
        <v>114</v>
      </c>
      <c r="H30" s="23"/>
      <c r="I30" s="26" t="str">
        <f>HYPERLINK("mailto:bipokid@sbcglobal.net","bipokid@sbcglobal.net")</f>
        <v>bipokid@sbcglobal.net</v>
      </c>
      <c r="J30" s="27">
        <v>3</v>
      </c>
      <c r="K30" s="31"/>
    </row>
    <row r="31" spans="1:11" ht="12">
      <c r="A31" s="21" t="s">
        <v>115</v>
      </c>
      <c r="B31" s="21" t="s">
        <v>112</v>
      </c>
      <c r="C31" s="22" t="s">
        <v>116</v>
      </c>
      <c r="D31" s="21" t="s">
        <v>40</v>
      </c>
      <c r="E31" s="23" t="s">
        <v>14</v>
      </c>
      <c r="F31" s="24">
        <v>53719</v>
      </c>
      <c r="G31" s="24" t="s">
        <v>117</v>
      </c>
      <c r="H31" s="23"/>
      <c r="I31" s="26" t="str">
        <f>HYPERLINK("mailto:freefloatingspirit@gmail.com","freefloatingspirit@gmail.com")</f>
        <v>freefloatingspirit@gmail.com</v>
      </c>
      <c r="J31" s="27">
        <v>3</v>
      </c>
      <c r="K31" s="31"/>
    </row>
    <row r="32" spans="1:11" ht="12">
      <c r="A32" s="22" t="s">
        <v>115</v>
      </c>
      <c r="B32" s="22" t="s">
        <v>112</v>
      </c>
      <c r="C32" s="22"/>
      <c r="D32" s="21"/>
      <c r="E32" s="23"/>
      <c r="F32" s="24"/>
      <c r="G32" s="24"/>
      <c r="H32" s="23"/>
      <c r="I32" s="26" t="str">
        <f>HYPERLINK("mailto:soul_nurse@yahoo.com","soul_nurse@yahoo.com")</f>
        <v>soul_nurse@yahoo.com</v>
      </c>
      <c r="J32" s="27">
        <v>3</v>
      </c>
      <c r="K32" s="31"/>
    </row>
    <row r="33" spans="1:11" ht="12">
      <c r="A33" s="22" t="s">
        <v>118</v>
      </c>
      <c r="B33" s="22" t="s">
        <v>119</v>
      </c>
      <c r="C33" s="22" t="s">
        <v>120</v>
      </c>
      <c r="D33" s="22" t="s">
        <v>18</v>
      </c>
      <c r="E33" s="28" t="s">
        <v>14</v>
      </c>
      <c r="F33" s="29">
        <v>53716</v>
      </c>
      <c r="G33" s="29" t="s">
        <v>121</v>
      </c>
      <c r="H33" s="28"/>
      <c r="I33" s="30" t="str">
        <f>HYPERLINK("mailto:sburright@hotmail.com","sburright@hotmail.com")</f>
        <v>sburright@hotmail.com</v>
      </c>
      <c r="J33" s="27">
        <v>3</v>
      </c>
      <c r="K33" s="31"/>
    </row>
    <row r="34" spans="1:11" ht="12">
      <c r="A34" s="22" t="s">
        <v>122</v>
      </c>
      <c r="B34" s="22" t="s">
        <v>123</v>
      </c>
      <c r="C34" s="22"/>
      <c r="D34" s="22"/>
      <c r="E34" s="28"/>
      <c r="F34" s="29"/>
      <c r="G34" s="29"/>
      <c r="H34" s="28"/>
      <c r="I34" s="30" t="str">
        <f>HYPERLINK("mailto:jebutler64@mac.com","jebutler64@mac.com")</f>
        <v>jebutler64@mac.com</v>
      </c>
      <c r="J34" s="27">
        <v>1</v>
      </c>
      <c r="K34" s="31"/>
    </row>
    <row r="35" spans="1:11" ht="12">
      <c r="A35" s="22" t="s">
        <v>124</v>
      </c>
      <c r="B35" s="22" t="s">
        <v>125</v>
      </c>
      <c r="C35" s="22" t="s">
        <v>126</v>
      </c>
      <c r="D35" s="22" t="s">
        <v>18</v>
      </c>
      <c r="E35" s="28" t="s">
        <v>14</v>
      </c>
      <c r="F35" s="29" t="s">
        <v>127</v>
      </c>
      <c r="G35" s="29"/>
      <c r="H35" s="28"/>
      <c r="I35" s="30" t="str">
        <f>HYPERLINK("mailto:mcattapan@hotmail.com","mcattapan@hotmail.com ")</f>
        <v xml:space="preserve">mcattapan@hotmail.com </v>
      </c>
      <c r="J35" s="27">
        <v>1</v>
      </c>
      <c r="K35" s="31"/>
    </row>
    <row r="36" spans="1:11" ht="12">
      <c r="A36" s="22" t="s">
        <v>72</v>
      </c>
      <c r="B36" s="22" t="s">
        <v>128</v>
      </c>
      <c r="C36" s="22" t="s">
        <v>129</v>
      </c>
      <c r="D36" s="22" t="s">
        <v>18</v>
      </c>
      <c r="E36" s="28" t="s">
        <v>14</v>
      </c>
      <c r="F36" s="29" t="s">
        <v>130</v>
      </c>
      <c r="G36" s="29"/>
      <c r="H36" s="28"/>
      <c r="I36" s="30" t="str">
        <f>HYPERLINK("mailto:cgladbach@madison.k12.wi.us","cgladbach@madison.k12.wi.us ")</f>
        <v xml:space="preserve">cgladbach@madison.k12.wi.us </v>
      </c>
      <c r="J36" s="27">
        <v>1</v>
      </c>
      <c r="K36" s="31"/>
    </row>
    <row r="37" spans="1:11" ht="12">
      <c r="A37" s="22" t="s">
        <v>131</v>
      </c>
      <c r="B37" s="22" t="s">
        <v>132</v>
      </c>
      <c r="C37" s="21" t="s">
        <v>133</v>
      </c>
      <c r="D37" s="21" t="s">
        <v>62</v>
      </c>
      <c r="E37" s="23" t="s">
        <v>14</v>
      </c>
      <c r="F37" s="24">
        <v>53593</v>
      </c>
      <c r="G37" s="24" t="s">
        <v>134</v>
      </c>
      <c r="H37" s="23"/>
      <c r="I37" s="26" t="str">
        <f>HYPERLINK("mailto:debc@giftproinc.com","debc@giftproinc.com")</f>
        <v>debc@giftproinc.com</v>
      </c>
      <c r="J37" s="27">
        <v>1</v>
      </c>
      <c r="K37" s="31"/>
    </row>
    <row r="38" spans="1:11" ht="12">
      <c r="A38" s="21" t="s">
        <v>135</v>
      </c>
      <c r="B38" s="21" t="s">
        <v>136</v>
      </c>
      <c r="C38" s="22" t="s">
        <v>137</v>
      </c>
      <c r="D38" s="21"/>
      <c r="E38" s="23"/>
      <c r="F38" s="24">
        <v>53593</v>
      </c>
      <c r="G38" s="24">
        <v>6088504592</v>
      </c>
      <c r="H38" s="23"/>
      <c r="I38" s="26" t="str">
        <f>HYPERLINK("mailto:achit@poynette.k12.wi.us","achit@poynette.k12.wi.us ")</f>
        <v xml:space="preserve">achit@poynette.k12.wi.us </v>
      </c>
      <c r="J38" s="27">
        <v>1</v>
      </c>
      <c r="K38" s="31"/>
    </row>
    <row r="39" spans="1:11" ht="38.25" customHeight="1">
      <c r="A39" s="22" t="s">
        <v>138</v>
      </c>
      <c r="B39" s="22" t="s">
        <v>139</v>
      </c>
      <c r="C39" s="22" t="s">
        <v>140</v>
      </c>
      <c r="D39" s="22" t="s">
        <v>141</v>
      </c>
      <c r="E39" s="28" t="s">
        <v>14</v>
      </c>
      <c r="F39" s="29">
        <v>53562</v>
      </c>
      <c r="G39" s="29" t="s">
        <v>142</v>
      </c>
      <c r="H39" s="28"/>
      <c r="I39" s="30" t="str">
        <f>HYPERLINK("mailto:hilarychristensen@charter.net","hilarychristensen@charter.net")</f>
        <v>hilarychristensen@charter.net</v>
      </c>
      <c r="J39" s="27">
        <v>1</v>
      </c>
      <c r="K39" s="31"/>
    </row>
    <row r="40" spans="1:11" ht="36">
      <c r="A40" s="22" t="s">
        <v>143</v>
      </c>
      <c r="B40" s="22" t="s">
        <v>144</v>
      </c>
      <c r="C40" s="21" t="s">
        <v>145</v>
      </c>
      <c r="D40" s="21" t="s">
        <v>18</v>
      </c>
      <c r="E40" s="23" t="s">
        <v>14</v>
      </c>
      <c r="F40" s="24">
        <v>53719</v>
      </c>
      <c r="G40" s="33" t="s">
        <v>146</v>
      </c>
      <c r="H40" s="25"/>
      <c r="I40" s="26" t="s">
        <v>147</v>
      </c>
      <c r="J40" s="27">
        <v>3</v>
      </c>
      <c r="K40" s="34" t="s">
        <v>148</v>
      </c>
    </row>
    <row r="41" spans="1:11" ht="12">
      <c r="A41" s="22" t="s">
        <v>149</v>
      </c>
      <c r="B41" s="22" t="s">
        <v>150</v>
      </c>
      <c r="C41" s="22"/>
      <c r="D41" s="22"/>
      <c r="E41" s="28"/>
      <c r="F41" s="24"/>
      <c r="G41" s="24"/>
      <c r="H41" s="23"/>
      <c r="I41" s="26" t="str">
        <f>HYPERLINK("mailto:nicascholar@gmail.com","nicascholar@gmail.com")</f>
        <v>nicascholar@gmail.com</v>
      </c>
      <c r="J41" s="27">
        <v>3</v>
      </c>
      <c r="K41" s="32"/>
    </row>
    <row r="42" spans="1:11" ht="12">
      <c r="A42" s="22" t="s">
        <v>151</v>
      </c>
      <c r="B42" s="22" t="s">
        <v>152</v>
      </c>
      <c r="C42" s="22" t="s">
        <v>153</v>
      </c>
      <c r="D42" s="22" t="s">
        <v>18</v>
      </c>
      <c r="E42" s="28" t="s">
        <v>14</v>
      </c>
      <c r="F42" s="29" t="s">
        <v>154</v>
      </c>
      <c r="G42" s="29" t="s">
        <v>155</v>
      </c>
      <c r="H42" s="28"/>
      <c r="I42" s="30" t="str">
        <f>HYPERLINK("mailto:purpleiris50@yahoo.com","purpleiris50@yahoo.com ")</f>
        <v xml:space="preserve">purpleiris50@yahoo.com </v>
      </c>
      <c r="J42" s="27">
        <v>1</v>
      </c>
      <c r="K42" s="31"/>
    </row>
    <row r="43" spans="1:11" ht="12">
      <c r="A43" s="21" t="s">
        <v>156</v>
      </c>
      <c r="B43" s="21" t="s">
        <v>157</v>
      </c>
      <c r="C43" s="22"/>
      <c r="D43" s="21"/>
      <c r="E43" s="23"/>
      <c r="F43" s="24"/>
      <c r="G43" s="24" t="s">
        <v>158</v>
      </c>
      <c r="H43" s="23"/>
      <c r="I43" s="26" t="str">
        <f>HYPERLINK("mailto:haf_pro@hotmail.com","haf_pro@hotmail.com")</f>
        <v>haf_pro@hotmail.com</v>
      </c>
      <c r="J43" s="27">
        <v>3</v>
      </c>
      <c r="K43" s="31"/>
    </row>
    <row r="44" spans="1:11" ht="12" customHeight="1">
      <c r="A44" s="22" t="s">
        <v>159</v>
      </c>
      <c r="B44" s="22" t="s">
        <v>160</v>
      </c>
      <c r="C44" s="22" t="s">
        <v>161</v>
      </c>
      <c r="D44" s="22" t="s">
        <v>18</v>
      </c>
      <c r="E44" s="28" t="s">
        <v>14</v>
      </c>
      <c r="F44" s="29" t="s">
        <v>162</v>
      </c>
      <c r="G44" s="29" t="s">
        <v>163</v>
      </c>
      <c r="H44" s="28"/>
      <c r="I44" s="30" t="str">
        <f>HYPERLINK("mailto:annemconnor@yahoo.com","annemconnor@yahoo.com ")</f>
        <v xml:space="preserve">annemconnor@yahoo.com </v>
      </c>
      <c r="J44" s="27">
        <v>1</v>
      </c>
      <c r="K44" s="31"/>
    </row>
    <row r="45" spans="1:11" ht="24">
      <c r="A45" s="22" t="s">
        <v>164</v>
      </c>
      <c r="B45" s="22" t="s">
        <v>165</v>
      </c>
      <c r="C45" s="22" t="s">
        <v>166</v>
      </c>
      <c r="D45" s="22" t="s">
        <v>18</v>
      </c>
      <c r="E45" s="28" t="s">
        <v>14</v>
      </c>
      <c r="F45" s="25"/>
      <c r="G45" s="29" t="s">
        <v>167</v>
      </c>
      <c r="H45" s="28"/>
      <c r="I45" s="26" t="str">
        <f>HYPERLINK("mailto:uwbilingualismlab@gmail.com","uwbilingualismlab@gmail.com")</f>
        <v>uwbilingualismlab@gmail.com</v>
      </c>
      <c r="J45" s="25">
        <v>3</v>
      </c>
      <c r="K45" s="25"/>
    </row>
    <row r="46" spans="1:11" ht="12">
      <c r="A46" s="22" t="s">
        <v>168</v>
      </c>
      <c r="B46" s="22" t="s">
        <v>169</v>
      </c>
      <c r="C46" s="21"/>
      <c r="D46" s="22"/>
      <c r="E46" s="28"/>
      <c r="F46" s="24"/>
      <c r="G46" s="24" t="s">
        <v>170</v>
      </c>
      <c r="H46" s="23"/>
      <c r="I46" s="26" t="str">
        <f>HYPERLINK("mailto:cookbernard@johndeere.com","cookbernard@johndeere.com")</f>
        <v>cookbernard@johndeere.com</v>
      </c>
      <c r="J46" s="27">
        <v>1</v>
      </c>
      <c r="K46" s="31"/>
    </row>
    <row r="47" spans="1:11" ht="12">
      <c r="A47" s="22" t="s">
        <v>171</v>
      </c>
      <c r="B47" s="22" t="s">
        <v>172</v>
      </c>
      <c r="C47" s="22"/>
      <c r="D47" s="22"/>
      <c r="E47" s="28"/>
      <c r="F47" s="29"/>
      <c r="G47" s="29"/>
      <c r="H47" s="28"/>
      <c r="I47" s="26" t="str">
        <f>HYPERLINK("mailto:kjcmcnally@yahoo.com","kjcmcnally@yahoo.com")</f>
        <v>kjcmcnally@yahoo.com</v>
      </c>
      <c r="J47" s="27">
        <v>3</v>
      </c>
      <c r="K47" s="31"/>
    </row>
    <row r="48" spans="1:11" ht="12">
      <c r="A48" s="22" t="s">
        <v>173</v>
      </c>
      <c r="B48" s="22" t="s">
        <v>174</v>
      </c>
      <c r="C48" s="22" t="s">
        <v>175</v>
      </c>
      <c r="D48" s="22" t="s">
        <v>141</v>
      </c>
      <c r="E48" s="28" t="s">
        <v>14</v>
      </c>
      <c r="F48" s="29">
        <v>53562</v>
      </c>
      <c r="G48" s="29" t="s">
        <v>176</v>
      </c>
      <c r="H48" s="28"/>
      <c r="I48" s="30" t="str">
        <f>HYPERLINK("mailto:charc27@tds.net","charc27@tds.net")</f>
        <v>charc27@tds.net</v>
      </c>
      <c r="J48" s="27">
        <v>1</v>
      </c>
      <c r="K48" s="31"/>
    </row>
    <row r="49" spans="1:11" ht="12">
      <c r="A49" s="22" t="s">
        <v>177</v>
      </c>
      <c r="B49" s="22" t="s">
        <v>178</v>
      </c>
      <c r="C49" s="22" t="s">
        <v>179</v>
      </c>
      <c r="D49" s="22" t="s">
        <v>18</v>
      </c>
      <c r="E49" s="28" t="s">
        <v>14</v>
      </c>
      <c r="F49" s="29" t="s">
        <v>180</v>
      </c>
      <c r="G49" s="29" t="s">
        <v>181</v>
      </c>
      <c r="H49" s="28"/>
      <c r="I49" s="30" t="str">
        <f>HYPERLINK("mailto:milana_cox@yahoo.com","milana_cox@yahoo.com ")</f>
        <v xml:space="preserve">milana_cox@yahoo.com </v>
      </c>
      <c r="J49" s="27">
        <v>1</v>
      </c>
      <c r="K49" s="31"/>
    </row>
    <row r="50" spans="1:11" ht="12">
      <c r="A50" s="21" t="s">
        <v>182</v>
      </c>
      <c r="B50" s="21" t="s">
        <v>183</v>
      </c>
      <c r="C50" s="22" t="s">
        <v>184</v>
      </c>
      <c r="D50" s="21" t="s">
        <v>18</v>
      </c>
      <c r="E50" s="23" t="s">
        <v>14</v>
      </c>
      <c r="F50" s="24">
        <v>53705</v>
      </c>
      <c r="G50" s="24">
        <v>6082316264</v>
      </c>
      <c r="H50" s="23"/>
      <c r="I50" s="26" t="str">
        <f>HYPERLINK("mailto:duskweekly@gmail.com","duskweekly@gmail.com")</f>
        <v>duskweekly@gmail.com</v>
      </c>
      <c r="J50" s="27">
        <v>1</v>
      </c>
      <c r="K50" s="31"/>
    </row>
    <row r="51" spans="1:11" ht="12">
      <c r="A51" s="22" t="s">
        <v>185</v>
      </c>
      <c r="B51" s="22" t="s">
        <v>186</v>
      </c>
      <c r="C51" s="22"/>
      <c r="D51" s="22"/>
      <c r="E51" s="28"/>
      <c r="F51" s="29"/>
      <c r="G51" s="29"/>
      <c r="H51" s="28"/>
      <c r="I51" s="30" t="str">
        <f>HYPERLINK("mailto:hugh@wifamilyties.org","hugh@wifamilyties.org")</f>
        <v>hugh@wifamilyties.org</v>
      </c>
      <c r="J51" s="27">
        <v>3</v>
      </c>
      <c r="K51" s="31"/>
    </row>
    <row r="52" spans="1:11" ht="12">
      <c r="A52" s="22" t="s">
        <v>187</v>
      </c>
      <c r="B52" s="22" t="s">
        <v>186</v>
      </c>
      <c r="C52" s="22" t="s">
        <v>188</v>
      </c>
      <c r="D52" s="22" t="s">
        <v>62</v>
      </c>
      <c r="E52" s="28" t="s">
        <v>14</v>
      </c>
      <c r="F52" s="29">
        <v>53593</v>
      </c>
      <c r="G52" s="29" t="s">
        <v>189</v>
      </c>
      <c r="H52" s="28"/>
      <c r="I52" s="30" t="str">
        <f>HYPERLINK("mailto:joy.wisedavis@uscellular.com","joy.wisedavis@uscellular.com")</f>
        <v>joy.wisedavis@uscellular.com</v>
      </c>
      <c r="J52" s="27">
        <v>1</v>
      </c>
      <c r="K52" s="31"/>
    </row>
    <row r="53" spans="1:11" ht="12">
      <c r="A53" s="22" t="s">
        <v>190</v>
      </c>
      <c r="B53" s="22" t="s">
        <v>191</v>
      </c>
      <c r="C53" s="22" t="s">
        <v>192</v>
      </c>
      <c r="D53" s="22" t="s">
        <v>18</v>
      </c>
      <c r="E53" s="28" t="s">
        <v>14</v>
      </c>
      <c r="F53" s="29">
        <v>53705</v>
      </c>
      <c r="G53" s="29" t="s">
        <v>193</v>
      </c>
      <c r="H53" s="28"/>
      <c r="I53" s="30" t="str">
        <f>HYPERLINK("mailto:maggiedeal@hotmail.com","maggiedeal@hotmail.com")</f>
        <v>maggiedeal@hotmail.com</v>
      </c>
      <c r="J53" s="27">
        <v>1</v>
      </c>
      <c r="K53" s="31"/>
    </row>
    <row r="54" spans="1:11" ht="12">
      <c r="A54" s="22" t="s">
        <v>194</v>
      </c>
      <c r="B54" s="22" t="s">
        <v>191</v>
      </c>
      <c r="C54" s="22" t="s">
        <v>195</v>
      </c>
      <c r="D54" s="22" t="s">
        <v>18</v>
      </c>
      <c r="E54" s="28" t="s">
        <v>14</v>
      </c>
      <c r="F54" s="29">
        <v>53705</v>
      </c>
      <c r="G54" s="29" t="s">
        <v>196</v>
      </c>
      <c r="H54" s="28"/>
      <c r="I54" s="30" t="str">
        <f>HYPERLINK("mailto:mistyfraser@gmail.com","mistyfraser@gmail.com")</f>
        <v>mistyfraser@gmail.com</v>
      </c>
      <c r="J54" s="27">
        <v>1</v>
      </c>
      <c r="K54" s="31"/>
    </row>
    <row r="55" spans="1:11" ht="12">
      <c r="A55" s="22"/>
      <c r="B55" s="22" t="s">
        <v>197</v>
      </c>
      <c r="C55" s="21" t="s">
        <v>198</v>
      </c>
      <c r="D55" s="21"/>
      <c r="E55" s="23"/>
      <c r="F55" s="24"/>
      <c r="G55" s="24"/>
      <c r="H55" s="23"/>
      <c r="I55" s="26" t="s">
        <v>199</v>
      </c>
      <c r="J55" s="27">
        <v>1</v>
      </c>
      <c r="K55" s="31"/>
    </row>
    <row r="56" spans="1:11" ht="12">
      <c r="A56" s="22" t="s">
        <v>200</v>
      </c>
      <c r="B56" s="22" t="s">
        <v>201</v>
      </c>
      <c r="C56" s="22"/>
      <c r="D56" s="22"/>
      <c r="E56" s="28"/>
      <c r="F56" s="29"/>
      <c r="G56" s="29"/>
      <c r="H56" s="28"/>
      <c r="I56" s="30" t="str">
        <f>HYPERLINK("mailto:michele.dickinson@ces.uwex.edu","michele.dickinson@ces.uwex.edu")</f>
        <v>michele.dickinson@ces.uwex.edu</v>
      </c>
      <c r="J56" s="27">
        <v>1</v>
      </c>
      <c r="K56" s="31"/>
    </row>
    <row r="57" spans="1:11" ht="12">
      <c r="A57" s="22" t="s">
        <v>171</v>
      </c>
      <c r="B57" s="22" t="s">
        <v>202</v>
      </c>
      <c r="C57" s="22"/>
      <c r="D57" s="21"/>
      <c r="E57" s="23"/>
      <c r="F57" s="24"/>
      <c r="G57" s="24"/>
      <c r="H57" s="23"/>
      <c r="I57" s="26" t="str">
        <f>HYPERLINK("mailto:kelly@stickpeopleproductions.com","kelly@stickpeopleproductions.com ")</f>
        <v xml:space="preserve">kelly@stickpeopleproductions.com </v>
      </c>
      <c r="J57" s="27">
        <v>3</v>
      </c>
      <c r="K57" s="31"/>
    </row>
    <row r="58" spans="1:11" ht="12">
      <c r="A58" s="22" t="s">
        <v>203</v>
      </c>
      <c r="B58" s="22" t="s">
        <v>204</v>
      </c>
      <c r="C58" s="22" t="s">
        <v>205</v>
      </c>
      <c r="D58" s="22" t="s">
        <v>18</v>
      </c>
      <c r="E58" s="28" t="s">
        <v>14</v>
      </c>
      <c r="F58" s="25"/>
      <c r="G58" s="25"/>
      <c r="H58" s="25"/>
      <c r="I58" s="26" t="str">
        <f>HYPERLINK("mailto:wiscnd@gmail.com","wiscnd@gmail.com")</f>
        <v>wiscnd@gmail.com</v>
      </c>
      <c r="J58" s="27">
        <v>3</v>
      </c>
      <c r="K58" s="25"/>
    </row>
    <row r="59" spans="1:11" ht="12">
      <c r="A59" s="22" t="s">
        <v>206</v>
      </c>
      <c r="B59" s="22" t="s">
        <v>207</v>
      </c>
      <c r="C59" s="21"/>
      <c r="D59" s="21"/>
      <c r="E59" s="23"/>
      <c r="F59" s="24"/>
      <c r="G59" s="24"/>
      <c r="H59" s="23"/>
      <c r="I59" s="26" t="str">
        <f>HYPERLINK("mailto:rdopart@yahoo.com","rdopart@yahoo.com ")</f>
        <v xml:space="preserve">rdopart@yahoo.com </v>
      </c>
      <c r="J59" s="27">
        <v>1</v>
      </c>
      <c r="K59" s="31"/>
    </row>
    <row r="60" spans="1:11" ht="12">
      <c r="A60" s="22" t="s">
        <v>208</v>
      </c>
      <c r="B60" s="22" t="s">
        <v>209</v>
      </c>
      <c r="C60" s="22"/>
      <c r="D60" s="22"/>
      <c r="E60" s="28"/>
      <c r="F60" s="29"/>
      <c r="G60" s="29" t="s">
        <v>210</v>
      </c>
      <c r="H60" s="28"/>
      <c r="I60" s="30" t="str">
        <f>HYPERLINK("mailto:silverback133@gmail.com","silverback133@gmail.com")</f>
        <v>silverback133@gmail.com</v>
      </c>
      <c r="J60" s="27">
        <v>3</v>
      </c>
      <c r="K60" s="31"/>
    </row>
    <row r="61" spans="1:11" ht="12">
      <c r="A61" s="22" t="s">
        <v>211</v>
      </c>
      <c r="B61" s="22" t="s">
        <v>212</v>
      </c>
      <c r="C61" s="25"/>
      <c r="D61" s="25"/>
      <c r="E61" s="25"/>
      <c r="F61" s="25"/>
      <c r="G61" s="25"/>
      <c r="H61" s="25"/>
      <c r="I61" s="26" t="str">
        <f>HYPERLINK("mailto:srdrucker@gmail.com","srdrucker@gmail.com")</f>
        <v>srdrucker@gmail.com</v>
      </c>
      <c r="J61" s="27">
        <v>1</v>
      </c>
      <c r="K61" s="25"/>
    </row>
    <row r="62" spans="1:11" ht="12">
      <c r="A62" s="22" t="s">
        <v>206</v>
      </c>
      <c r="B62" s="22" t="s">
        <v>213</v>
      </c>
      <c r="C62" s="22" t="s">
        <v>214</v>
      </c>
      <c r="D62" s="22" t="s">
        <v>101</v>
      </c>
      <c r="E62" s="28" t="s">
        <v>14</v>
      </c>
      <c r="F62" s="29" t="s">
        <v>215</v>
      </c>
      <c r="G62" s="29" t="s">
        <v>216</v>
      </c>
      <c r="H62" s="28"/>
      <c r="I62" s="30" t="str">
        <f>HYPERLINK("mailto:beckyhutchison@yahoo.com","beckyhutchison@yahoo.com ")</f>
        <v xml:space="preserve">beckyhutchison@yahoo.com </v>
      </c>
      <c r="J62" s="27">
        <v>1</v>
      </c>
      <c r="K62" s="31"/>
    </row>
    <row r="63" spans="1:11" ht="12">
      <c r="A63" s="22" t="s">
        <v>217</v>
      </c>
      <c r="B63" s="22" t="s">
        <v>218</v>
      </c>
      <c r="C63" s="22"/>
      <c r="D63" s="22"/>
      <c r="E63" s="28"/>
      <c r="F63" s="29"/>
      <c r="G63" s="29"/>
      <c r="H63" s="28"/>
      <c r="I63" s="30" t="str">
        <f>HYPERLINK("mailto:karaeisenga@hotmail.com","karaeisenga@hotmail.com")</f>
        <v>karaeisenga@hotmail.com</v>
      </c>
      <c r="J63" s="27">
        <v>1</v>
      </c>
      <c r="K63" s="31"/>
    </row>
    <row r="64" spans="1:11" ht="12" customHeight="1">
      <c r="A64" s="21" t="s">
        <v>219</v>
      </c>
      <c r="B64" s="23" t="s">
        <v>220</v>
      </c>
      <c r="C64" s="22"/>
      <c r="D64" s="21"/>
      <c r="E64" s="23"/>
      <c r="F64" s="24"/>
      <c r="G64" s="24"/>
      <c r="H64" s="23"/>
      <c r="I64" s="26" t="str">
        <f>HYPERLINK("mailto:brownndoggs@yahoo.com","brownndoggs@yahoo.com")</f>
        <v>brownndoggs@yahoo.com</v>
      </c>
      <c r="J64" s="27">
        <v>1</v>
      </c>
      <c r="K64" s="31"/>
    </row>
    <row r="65" spans="1:11" ht="12">
      <c r="A65" s="22" t="s">
        <v>221</v>
      </c>
      <c r="B65" s="22" t="s">
        <v>222</v>
      </c>
      <c r="C65" s="22" t="s">
        <v>223</v>
      </c>
      <c r="D65" s="22" t="s">
        <v>22</v>
      </c>
      <c r="E65" s="28" t="s">
        <v>14</v>
      </c>
      <c r="F65" s="29" t="s">
        <v>224</v>
      </c>
      <c r="G65" s="29" t="s">
        <v>225</v>
      </c>
      <c r="H65" s="28"/>
      <c r="I65" s="30" t="str">
        <f>HYPERLINK("mailto:afarley@mail.com","afarley@mail.com ")</f>
        <v xml:space="preserve">afarley@mail.com </v>
      </c>
      <c r="J65" s="27">
        <v>1</v>
      </c>
      <c r="K65" s="31"/>
    </row>
    <row r="66" spans="1:11" ht="12">
      <c r="A66" s="22" t="s">
        <v>226</v>
      </c>
      <c r="B66" s="22" t="s">
        <v>227</v>
      </c>
      <c r="C66" s="25"/>
      <c r="D66" s="22" t="s">
        <v>18</v>
      </c>
      <c r="E66" s="28" t="s">
        <v>14</v>
      </c>
      <c r="F66" s="25"/>
      <c r="G66" s="25"/>
      <c r="H66" s="25"/>
      <c r="I66" s="26" t="str">
        <f>HYPERLINK("mailto:vfish@facstaff.wisc.edu","vfish@facstaff.wisc.edu ")</f>
        <v xml:space="preserve">vfish@facstaff.wisc.edu </v>
      </c>
      <c r="J66" s="27">
        <v>3</v>
      </c>
      <c r="K66" s="31" t="s">
        <v>228</v>
      </c>
    </row>
    <row r="67" spans="1:11" ht="12">
      <c r="A67" s="22" t="s">
        <v>229</v>
      </c>
      <c r="B67" s="22" t="s">
        <v>230</v>
      </c>
      <c r="C67" s="22" t="s">
        <v>231</v>
      </c>
      <c r="D67" s="22" t="s">
        <v>22</v>
      </c>
      <c r="E67" s="28" t="s">
        <v>14</v>
      </c>
      <c r="F67" s="29">
        <v>53575</v>
      </c>
      <c r="G67" s="29" t="s">
        <v>232</v>
      </c>
      <c r="H67" s="28"/>
      <c r="I67" s="30" t="str">
        <f>HYPERLINK("mailto:kristine.fisher@juno.com","kristine.fisher@juno.com")</f>
        <v>kristine.fisher@juno.com</v>
      </c>
      <c r="J67" s="27">
        <v>3</v>
      </c>
      <c r="K67" s="31"/>
    </row>
    <row r="68" spans="1:11" ht="15.75" customHeight="1">
      <c r="A68" s="22" t="s">
        <v>233</v>
      </c>
      <c r="B68" s="22" t="s">
        <v>234</v>
      </c>
      <c r="C68" s="21" t="s">
        <v>235</v>
      </c>
      <c r="D68" s="22" t="s">
        <v>18</v>
      </c>
      <c r="E68" s="28" t="s">
        <v>14</v>
      </c>
      <c r="F68" s="29">
        <v>53711</v>
      </c>
      <c r="G68" s="29" t="s">
        <v>236</v>
      </c>
      <c r="H68" s="28"/>
      <c r="I68" s="30" t="s">
        <v>237</v>
      </c>
      <c r="J68" s="27">
        <v>3</v>
      </c>
      <c r="K68" s="31"/>
    </row>
    <row r="69" spans="1:11" ht="15">
      <c r="A69" s="21" t="s">
        <v>238</v>
      </c>
      <c r="B69" s="35" t="s">
        <v>239</v>
      </c>
      <c r="C69" s="35" t="s">
        <v>240</v>
      </c>
      <c r="D69" s="21" t="s">
        <v>241</v>
      </c>
      <c r="E69" s="23" t="s">
        <v>14</v>
      </c>
      <c r="F69" s="35">
        <v>53716</v>
      </c>
      <c r="G69" s="24"/>
      <c r="H69" s="23"/>
      <c r="I69" s="26" t="s">
        <v>242</v>
      </c>
      <c r="J69" s="27">
        <v>3</v>
      </c>
      <c r="K69" s="31"/>
    </row>
    <row r="70" spans="1:11" ht="12">
      <c r="A70" s="22" t="s">
        <v>243</v>
      </c>
      <c r="B70" s="22" t="s">
        <v>244</v>
      </c>
      <c r="C70" s="25"/>
      <c r="D70" s="25"/>
      <c r="E70" s="25"/>
      <c r="F70" s="25"/>
      <c r="G70" s="25"/>
      <c r="H70" s="25"/>
      <c r="I70" s="26" t="str">
        <f>HYPERLINK("mailto:theflemings@chorus.net","theflemings@chorus.net")</f>
        <v>theflemings@chorus.net</v>
      </c>
      <c r="J70" s="27">
        <v>3</v>
      </c>
      <c r="K70" s="25"/>
    </row>
    <row r="71" spans="1:11" ht="12">
      <c r="A71" s="22" t="s">
        <v>245</v>
      </c>
      <c r="B71" s="22" t="s">
        <v>244</v>
      </c>
      <c r="C71" s="22" t="s">
        <v>246</v>
      </c>
      <c r="D71" s="22" t="s">
        <v>141</v>
      </c>
      <c r="E71" s="28" t="s">
        <v>14</v>
      </c>
      <c r="F71" s="29" t="s">
        <v>247</v>
      </c>
      <c r="G71" s="29" t="s">
        <v>248</v>
      </c>
      <c r="H71" s="28"/>
      <c r="I71" s="30" t="s">
        <v>249</v>
      </c>
      <c r="J71" s="27">
        <v>3</v>
      </c>
      <c r="K71" s="31"/>
    </row>
    <row r="72" spans="1:11" ht="12">
      <c r="A72" s="22" t="s">
        <v>250</v>
      </c>
      <c r="B72" s="22" t="s">
        <v>251</v>
      </c>
      <c r="C72" s="22" t="s">
        <v>252</v>
      </c>
      <c r="D72" s="22" t="s">
        <v>18</v>
      </c>
      <c r="E72" s="28" t="s">
        <v>14</v>
      </c>
      <c r="F72" s="29" t="s">
        <v>130</v>
      </c>
      <c r="G72" s="29"/>
      <c r="H72" s="28"/>
      <c r="I72" s="30" t="str">
        <f>HYPERLINK("mailto:florete@dhfs.state.wi.us","florete@dhfs.state.wi.us ")</f>
        <v xml:space="preserve">florete@dhfs.state.wi.us </v>
      </c>
      <c r="J72" s="27">
        <v>1</v>
      </c>
      <c r="K72" s="31"/>
    </row>
    <row r="73" spans="1:11" ht="12">
      <c r="A73" s="22" t="s">
        <v>253</v>
      </c>
      <c r="B73" s="22" t="s">
        <v>254</v>
      </c>
      <c r="C73" s="22" t="s">
        <v>255</v>
      </c>
      <c r="D73" s="22" t="s">
        <v>18</v>
      </c>
      <c r="E73" s="28" t="s">
        <v>14</v>
      </c>
      <c r="F73" s="29" t="s">
        <v>256</v>
      </c>
      <c r="G73" s="29" t="s">
        <v>257</v>
      </c>
      <c r="H73" s="28"/>
      <c r="I73" s="30" t="str">
        <f>HYPERLINK("mailto:kfoss@mailbag.com","kfoss@mailbag.com ")</f>
        <v xml:space="preserve">kfoss@mailbag.com </v>
      </c>
      <c r="J73" s="27">
        <v>1</v>
      </c>
      <c r="K73" s="31"/>
    </row>
    <row r="74" spans="1:11" ht="12">
      <c r="A74" s="21" t="s">
        <v>197</v>
      </c>
      <c r="B74" s="21" t="s">
        <v>258</v>
      </c>
      <c r="C74" s="22"/>
      <c r="D74" s="21"/>
      <c r="E74" s="23"/>
      <c r="F74" s="24"/>
      <c r="G74" s="24"/>
      <c r="H74" s="23"/>
      <c r="I74" s="26" t="str">
        <f>HYPERLINK("mailto:francismontano@hotmail.com","francismontano@hotmail.com")</f>
        <v>francismontano@hotmail.com</v>
      </c>
      <c r="J74" s="27">
        <v>1</v>
      </c>
      <c r="K74" s="31"/>
    </row>
    <row r="75" spans="1:11" ht="12">
      <c r="A75" s="22" t="s">
        <v>151</v>
      </c>
      <c r="B75" s="22" t="s">
        <v>259</v>
      </c>
      <c r="C75" s="22" t="s">
        <v>260</v>
      </c>
      <c r="D75" s="21" t="s">
        <v>261</v>
      </c>
      <c r="E75" s="23" t="s">
        <v>14</v>
      </c>
      <c r="F75" s="24">
        <v>53597</v>
      </c>
      <c r="G75" s="24" t="s">
        <v>262</v>
      </c>
      <c r="H75" s="23"/>
      <c r="I75" s="26" t="str">
        <f>HYPERLINK("mailto:jfrentz@madison.k12.wi.us","jfrentz@madison.k12.wi.us")</f>
        <v>jfrentz@madison.k12.wi.us</v>
      </c>
      <c r="J75" s="27">
        <v>3</v>
      </c>
      <c r="K75" s="31"/>
    </row>
    <row r="76" spans="1:11" ht="12" customHeight="1">
      <c r="A76" s="22" t="s">
        <v>263</v>
      </c>
      <c r="B76" s="22" t="s">
        <v>264</v>
      </c>
      <c r="C76" s="22" t="s">
        <v>265</v>
      </c>
      <c r="D76" s="22" t="s">
        <v>241</v>
      </c>
      <c r="E76" s="28" t="s">
        <v>14</v>
      </c>
      <c r="F76" s="29" t="s">
        <v>266</v>
      </c>
      <c r="G76" s="29" t="s">
        <v>267</v>
      </c>
      <c r="H76" s="28"/>
      <c r="I76" s="30" t="str">
        <f>HYPERLINK("mailto:bruce@fritz-photography.com","bruce@fritz-photography.com ")</f>
        <v xml:space="preserve">bruce@fritz-photography.com </v>
      </c>
      <c r="J76" s="27">
        <v>1</v>
      </c>
      <c r="K76" s="31"/>
    </row>
    <row r="77" spans="1:11" ht="12">
      <c r="A77" s="22" t="s">
        <v>268</v>
      </c>
      <c r="B77" s="22" t="s">
        <v>269</v>
      </c>
      <c r="C77" s="22"/>
      <c r="D77" s="22"/>
      <c r="E77" s="28" t="s">
        <v>14</v>
      </c>
      <c r="F77" s="29"/>
      <c r="G77" s="29"/>
      <c r="H77" s="28"/>
      <c r="I77" s="26" t="str">
        <f>HYPERLINK("mailto:AGardner@uwhealth.org","AGardner@uwhealth.org")</f>
        <v>AGardner@uwhealth.org</v>
      </c>
      <c r="J77" s="27">
        <v>3</v>
      </c>
      <c r="K77" s="31"/>
    </row>
    <row r="78" spans="1:11" ht="12">
      <c r="A78" s="22" t="s">
        <v>56</v>
      </c>
      <c r="B78" s="22" t="s">
        <v>270</v>
      </c>
      <c r="C78" s="22" t="s">
        <v>271</v>
      </c>
      <c r="D78" s="22" t="s">
        <v>18</v>
      </c>
      <c r="E78" s="28" t="s">
        <v>14</v>
      </c>
      <c r="F78" s="29">
        <v>53711</v>
      </c>
      <c r="G78" s="29" t="s">
        <v>272</v>
      </c>
      <c r="H78" s="28"/>
      <c r="I78" s="30" t="str">
        <f>HYPERLINK("mailto:bastians@tds.net","bastians@tds.net ")</f>
        <v xml:space="preserve">bastians@tds.net </v>
      </c>
      <c r="J78" s="27">
        <v>1</v>
      </c>
      <c r="K78" s="31"/>
    </row>
    <row r="79" spans="1:11" ht="12">
      <c r="A79" s="22" t="s">
        <v>273</v>
      </c>
      <c r="B79" s="22" t="s">
        <v>274</v>
      </c>
      <c r="C79" s="22"/>
      <c r="D79" s="22"/>
      <c r="E79" s="28"/>
      <c r="F79" s="24"/>
      <c r="G79" s="24"/>
      <c r="H79" s="23"/>
      <c r="I79" s="26" t="str">
        <f>HYPERLINK("mailto:ngindles@hotmail.com","ngindles@hotmail.com")</f>
        <v>ngindles@hotmail.com</v>
      </c>
      <c r="J79" s="27">
        <v>3</v>
      </c>
      <c r="K79" s="32"/>
    </row>
    <row r="80" spans="1:11" ht="12">
      <c r="A80" s="21" t="s">
        <v>275</v>
      </c>
      <c r="B80" s="21" t="s">
        <v>276</v>
      </c>
      <c r="C80" s="22" t="s">
        <v>277</v>
      </c>
      <c r="D80" s="21" t="s">
        <v>53</v>
      </c>
      <c r="E80" s="23" t="s">
        <v>14</v>
      </c>
      <c r="F80" s="24">
        <v>53558</v>
      </c>
      <c r="G80" s="24"/>
      <c r="H80" s="23"/>
      <c r="I80" s="26" t="str">
        <f>HYPERLINK("mailto:gobencars1@yahoo.com","gobencars1@yahoo.com")</f>
        <v>gobencars1@yahoo.com</v>
      </c>
      <c r="J80" s="27">
        <v>1</v>
      </c>
      <c r="K80" s="31"/>
    </row>
    <row r="81" spans="1:11" ht="12">
      <c r="A81" s="22" t="s">
        <v>151</v>
      </c>
      <c r="B81" s="22" t="s">
        <v>278</v>
      </c>
      <c r="C81" s="22"/>
      <c r="D81" s="22"/>
      <c r="E81" s="28"/>
      <c r="F81" s="29"/>
      <c r="G81" s="29"/>
      <c r="H81" s="28"/>
      <c r="I81" s="30" t="str">
        <f>HYPERLINK("mailto:jgocey@tds.net","jgocey@tds.net")</f>
        <v>jgocey@tds.net</v>
      </c>
      <c r="J81" s="27">
        <v>3</v>
      </c>
      <c r="K81" s="31"/>
    </row>
    <row r="82" spans="1:11" ht="12">
      <c r="A82" s="22" t="s">
        <v>279</v>
      </c>
      <c r="B82" s="22" t="s">
        <v>280</v>
      </c>
      <c r="C82" s="22"/>
      <c r="D82" s="21"/>
      <c r="E82" s="23"/>
      <c r="F82" s="24"/>
      <c r="G82" s="24"/>
      <c r="H82" s="23"/>
      <c r="I82" s="26" t="str">
        <f>HYPERLINK("mailto:jessica.gonzales@deancare.com","jessica.gonzales@deancare.com")</f>
        <v>jessica.gonzales@deancare.com</v>
      </c>
      <c r="J82" s="27">
        <v>1</v>
      </c>
      <c r="K82" s="31"/>
    </row>
    <row r="83" spans="1:11" ht="12">
      <c r="A83" s="22" t="s">
        <v>203</v>
      </c>
      <c r="B83" s="22" t="s">
        <v>281</v>
      </c>
      <c r="C83" s="22" t="s">
        <v>282</v>
      </c>
      <c r="D83" s="22" t="s">
        <v>141</v>
      </c>
      <c r="E83" s="28" t="s">
        <v>14</v>
      </c>
      <c r="F83" s="24">
        <v>53562</v>
      </c>
      <c r="G83" s="24" t="s">
        <v>283</v>
      </c>
      <c r="H83" s="23"/>
      <c r="I83" s="26" t="str">
        <f>HYPERLINK("mailto:ngoyings@gmail.com","ngoyings@gmail.com")</f>
        <v>ngoyings@gmail.com</v>
      </c>
      <c r="J83" s="27">
        <v>1</v>
      </c>
      <c r="K83" s="32"/>
    </row>
    <row r="84" spans="1:11" ht="12">
      <c r="A84" s="22" t="s">
        <v>284</v>
      </c>
      <c r="B84" s="22" t="s">
        <v>285</v>
      </c>
      <c r="C84" s="22" t="s">
        <v>286</v>
      </c>
      <c r="D84" s="22" t="s">
        <v>18</v>
      </c>
      <c r="E84" s="23" t="s">
        <v>14</v>
      </c>
      <c r="F84" s="24">
        <v>53717</v>
      </c>
      <c r="G84" s="24" t="s">
        <v>287</v>
      </c>
      <c r="H84" s="23"/>
      <c r="I84" s="26" t="str">
        <f>HYPERLINK("mailto:paul.greblo@deancare.com","paul.greblo@deancare.com")</f>
        <v>paul.greblo@deancare.com</v>
      </c>
      <c r="J84" s="27">
        <v>3</v>
      </c>
      <c r="K84" s="31" t="s">
        <v>288</v>
      </c>
    </row>
    <row r="85" spans="1:11" ht="12">
      <c r="A85" s="21" t="s">
        <v>289</v>
      </c>
      <c r="B85" s="21" t="s">
        <v>290</v>
      </c>
      <c r="C85" s="22" t="s">
        <v>291</v>
      </c>
      <c r="D85" s="21" t="s">
        <v>18</v>
      </c>
      <c r="E85" s="23" t="s">
        <v>14</v>
      </c>
      <c r="F85" s="24">
        <v>53714</v>
      </c>
      <c r="G85" s="24" t="s">
        <v>292</v>
      </c>
      <c r="H85" s="23"/>
      <c r="I85" s="26" t="str">
        <f>HYPERLINK("mailto:pris17@yahoo.com","pris17@yahoo.com")</f>
        <v>pris17@yahoo.com</v>
      </c>
      <c r="J85" s="27">
        <v>1</v>
      </c>
      <c r="K85" s="31"/>
    </row>
    <row r="86" spans="1:11" ht="12">
      <c r="A86" s="22" t="s">
        <v>293</v>
      </c>
      <c r="B86" s="22" t="s">
        <v>294</v>
      </c>
      <c r="C86" s="25"/>
      <c r="D86" s="21" t="s">
        <v>295</v>
      </c>
      <c r="E86" s="23" t="s">
        <v>14</v>
      </c>
      <c r="F86" s="24">
        <v>53528</v>
      </c>
      <c r="G86" s="24" t="s">
        <v>296</v>
      </c>
      <c r="H86" s="23"/>
      <c r="I86" s="26" t="str">
        <f>HYPERLINK("mailto:tammygr29@yahoo.com","tammygr29@yahoo.com")</f>
        <v>tammygr29@yahoo.com</v>
      </c>
      <c r="J86" s="27">
        <v>1</v>
      </c>
      <c r="K86" s="25"/>
    </row>
    <row r="87" spans="1:11" ht="12">
      <c r="A87" s="21" t="s">
        <v>297</v>
      </c>
      <c r="B87" s="21" t="s">
        <v>298</v>
      </c>
      <c r="C87" s="22"/>
      <c r="D87" s="21"/>
      <c r="E87" s="23"/>
      <c r="F87" s="24"/>
      <c r="G87" s="24"/>
      <c r="H87" s="23"/>
      <c r="I87" s="26" t="str">
        <f>HYPERLINK("mailto:guerin7@yousq.net","guerin7@yousq.net")</f>
        <v>guerin7@yousq.net</v>
      </c>
      <c r="J87" s="27">
        <v>1</v>
      </c>
      <c r="K87" s="31"/>
    </row>
    <row r="88" spans="1:11" ht="12" customHeight="1">
      <c r="A88" s="22" t="s">
        <v>299</v>
      </c>
      <c r="B88" s="22" t="s">
        <v>300</v>
      </c>
      <c r="C88" s="22" t="s">
        <v>301</v>
      </c>
      <c r="D88" s="22" t="s">
        <v>62</v>
      </c>
      <c r="E88" s="28" t="s">
        <v>14</v>
      </c>
      <c r="F88" s="24">
        <v>53593</v>
      </c>
      <c r="G88" s="24" t="s">
        <v>302</v>
      </c>
      <c r="H88" s="23"/>
      <c r="I88" s="26" t="str">
        <f>HYPERLINK("mailto:leniguz@gmail.com","leniguz@gmail.com ")</f>
        <v xml:space="preserve">leniguz@gmail.com </v>
      </c>
      <c r="J88" s="27">
        <v>3</v>
      </c>
      <c r="K88" s="31"/>
    </row>
    <row r="89" spans="1:11" ht="12">
      <c r="A89" s="25" t="s">
        <v>303</v>
      </c>
      <c r="B89" s="25" t="s">
        <v>304</v>
      </c>
      <c r="C89" s="25" t="s">
        <v>305</v>
      </c>
      <c r="D89" s="25" t="s">
        <v>18</v>
      </c>
      <c r="E89" s="25" t="s">
        <v>14</v>
      </c>
      <c r="F89" s="25">
        <v>53717</v>
      </c>
      <c r="G89" s="25" t="s">
        <v>306</v>
      </c>
      <c r="H89" s="25"/>
      <c r="I89" s="25" t="s">
        <v>307</v>
      </c>
      <c r="J89" s="25">
        <v>3</v>
      </c>
      <c r="K89" s="25"/>
    </row>
    <row r="90" spans="1:11" ht="12">
      <c r="A90" s="22" t="s">
        <v>233</v>
      </c>
      <c r="B90" s="23" t="s">
        <v>308</v>
      </c>
      <c r="C90" s="22" t="s">
        <v>309</v>
      </c>
      <c r="D90" s="22" t="s">
        <v>18</v>
      </c>
      <c r="E90" s="28" t="s">
        <v>14</v>
      </c>
      <c r="F90" s="29">
        <v>53704</v>
      </c>
      <c r="G90" s="29" t="s">
        <v>310</v>
      </c>
      <c r="H90" s="28"/>
      <c r="I90" s="30" t="s">
        <v>311</v>
      </c>
      <c r="J90" s="27">
        <v>1</v>
      </c>
      <c r="K90" s="31"/>
    </row>
    <row r="91" spans="1:11" ht="12">
      <c r="A91" s="22" t="s">
        <v>312</v>
      </c>
      <c r="B91" s="22" t="s">
        <v>313</v>
      </c>
      <c r="C91" s="22"/>
      <c r="D91" s="22" t="s">
        <v>314</v>
      </c>
      <c r="E91" s="28" t="s">
        <v>14</v>
      </c>
      <c r="F91" s="29">
        <v>53925</v>
      </c>
      <c r="G91" s="29" t="s">
        <v>315</v>
      </c>
      <c r="H91" s="28"/>
      <c r="I91" s="30" t="str">
        <f>HYPERLINK("mailto:donyvonnehalfmann@ymail.com","donyvonnehalfmann@ymail.com")</f>
        <v>donyvonnehalfmann@ymail.com</v>
      </c>
      <c r="J91" s="27">
        <v>3</v>
      </c>
      <c r="K91" s="31"/>
    </row>
    <row r="92" spans="1:11" ht="12">
      <c r="A92" s="22" t="s">
        <v>316</v>
      </c>
      <c r="B92" s="22" t="s">
        <v>317</v>
      </c>
      <c r="C92" s="22" t="s">
        <v>318</v>
      </c>
      <c r="D92" s="22" t="s">
        <v>18</v>
      </c>
      <c r="E92" s="28" t="s">
        <v>14</v>
      </c>
      <c r="F92" s="29"/>
      <c r="G92" s="29" t="s">
        <v>319</v>
      </c>
      <c r="H92" s="28"/>
      <c r="I92" s="30" t="str">
        <f>HYPERLINK("mailto:SGHall@matcmadison.edu","SGHall@matcmadison.edu")</f>
        <v>SGHall@matcmadison.edu</v>
      </c>
      <c r="J92" s="27">
        <v>2</v>
      </c>
      <c r="K92" s="31" t="s">
        <v>320</v>
      </c>
    </row>
    <row r="93" spans="1:11" ht="12">
      <c r="A93" s="22" t="s">
        <v>321</v>
      </c>
      <c r="B93" s="22" t="s">
        <v>322</v>
      </c>
      <c r="C93" s="22" t="s">
        <v>323</v>
      </c>
      <c r="D93" s="22" t="s">
        <v>18</v>
      </c>
      <c r="E93" s="28" t="s">
        <v>14</v>
      </c>
      <c r="F93" s="24">
        <v>53713</v>
      </c>
      <c r="G93" s="29" t="s">
        <v>324</v>
      </c>
      <c r="H93" s="28"/>
      <c r="I93" s="26" t="str">
        <f>HYPERLINK("mailto:carlah1977@yahoo.com","carlah1977@yahoo.com")</f>
        <v>carlah1977@yahoo.com</v>
      </c>
      <c r="J93" s="27">
        <v>1</v>
      </c>
      <c r="K93" s="31"/>
    </row>
    <row r="94" spans="1:11" ht="12">
      <c r="A94" s="21" t="s">
        <v>325</v>
      </c>
      <c r="B94" s="21" t="s">
        <v>326</v>
      </c>
      <c r="C94" s="22" t="s">
        <v>327</v>
      </c>
      <c r="D94" s="21" t="s">
        <v>18</v>
      </c>
      <c r="E94" s="23" t="s">
        <v>14</v>
      </c>
      <c r="F94" s="24">
        <v>53711</v>
      </c>
      <c r="G94" s="24" t="s">
        <v>328</v>
      </c>
      <c r="H94" s="25"/>
      <c r="I94" s="25"/>
      <c r="J94" s="27">
        <v>3</v>
      </c>
      <c r="K94" s="32" t="s">
        <v>329</v>
      </c>
    </row>
    <row r="95" spans="1:11" ht="12">
      <c r="A95" s="22" t="s">
        <v>330</v>
      </c>
      <c r="B95" s="22" t="s">
        <v>331</v>
      </c>
      <c r="C95" s="22" t="s">
        <v>332</v>
      </c>
      <c r="D95" s="22" t="s">
        <v>333</v>
      </c>
      <c r="E95" s="28" t="s">
        <v>14</v>
      </c>
      <c r="F95" s="29" t="s">
        <v>334</v>
      </c>
      <c r="G95" s="29" t="s">
        <v>335</v>
      </c>
      <c r="H95" s="25"/>
      <c r="I95" s="25"/>
      <c r="J95" s="27">
        <v>1</v>
      </c>
      <c r="K95" s="25"/>
    </row>
    <row r="96" spans="1:11" ht="12">
      <c r="A96" s="22" t="s">
        <v>336</v>
      </c>
      <c r="B96" s="22" t="s">
        <v>337</v>
      </c>
      <c r="C96" s="22" t="s">
        <v>338</v>
      </c>
      <c r="D96" s="22" t="s">
        <v>333</v>
      </c>
      <c r="E96" s="28" t="s">
        <v>14</v>
      </c>
      <c r="F96" s="29" t="s">
        <v>339</v>
      </c>
      <c r="G96" s="29" t="s">
        <v>340</v>
      </c>
      <c r="H96" s="28"/>
      <c r="I96" s="30" t="str">
        <f>HYPERLINK("mailto:hansonjody@aol.com","hansonjody@aol.com ")</f>
        <v xml:space="preserve">hansonjody@aol.com </v>
      </c>
      <c r="J96" s="27">
        <v>1</v>
      </c>
      <c r="K96" s="31"/>
    </row>
    <row r="97" spans="1:11" ht="12">
      <c r="A97" s="22" t="s">
        <v>316</v>
      </c>
      <c r="B97" s="22" t="s">
        <v>341</v>
      </c>
      <c r="C97" s="22" t="s">
        <v>342</v>
      </c>
      <c r="D97" s="22" t="s">
        <v>141</v>
      </c>
      <c r="E97" s="28" t="s">
        <v>14</v>
      </c>
      <c r="F97" s="29">
        <v>53564</v>
      </c>
      <c r="G97" s="29"/>
      <c r="H97" s="28"/>
      <c r="I97" s="30" t="str">
        <f>HYPERLINK("mailto:sharperdesign@tds.net","sharperdesign@tds.net")</f>
        <v>sharperdesign@tds.net</v>
      </c>
      <c r="J97" s="27">
        <v>3</v>
      </c>
      <c r="K97" s="31"/>
    </row>
    <row r="98" spans="1:11" ht="12">
      <c r="A98" s="22" t="s">
        <v>343</v>
      </c>
      <c r="B98" s="22" t="s">
        <v>344</v>
      </c>
      <c r="C98" s="22"/>
      <c r="D98" s="22"/>
      <c r="E98" s="28"/>
      <c r="F98" s="29"/>
      <c r="G98" s="29"/>
      <c r="H98" s="28"/>
      <c r="I98" s="30" t="str">
        <f>HYPERLINK("mailto:shayharris@sbcglobal.net","shayharris@sbcglobal.net")</f>
        <v>shayharris@sbcglobal.net</v>
      </c>
      <c r="J98" s="27">
        <v>1</v>
      </c>
      <c r="K98" s="31"/>
    </row>
    <row r="99" spans="1:11" ht="12">
      <c r="A99" s="22" t="s">
        <v>345</v>
      </c>
      <c r="B99" s="21" t="s">
        <v>346</v>
      </c>
      <c r="C99" s="22" t="s">
        <v>347</v>
      </c>
      <c r="D99" s="21" t="s">
        <v>348</v>
      </c>
      <c r="E99" s="23" t="s">
        <v>14</v>
      </c>
      <c r="F99" s="24">
        <v>53532</v>
      </c>
      <c r="G99" s="24" t="s">
        <v>349</v>
      </c>
      <c r="H99" s="23"/>
      <c r="I99" s="26" t="str">
        <f>HYPERLINK("mailto:dharvy@gmail.com","dharvy@gmail.com")</f>
        <v>dharvy@gmail.com</v>
      </c>
      <c r="J99" s="27">
        <v>2</v>
      </c>
      <c r="K99" s="32" t="s">
        <v>350</v>
      </c>
    </row>
    <row r="100" spans="1:11" ht="25.5" customHeight="1">
      <c r="A100" s="21" t="s">
        <v>351</v>
      </c>
      <c r="B100" s="21" t="s">
        <v>352</v>
      </c>
      <c r="C100" s="25"/>
      <c r="D100" s="21" t="s">
        <v>141</v>
      </c>
      <c r="E100" s="23" t="s">
        <v>14</v>
      </c>
      <c r="F100" s="25"/>
      <c r="G100" s="24" t="s">
        <v>353</v>
      </c>
      <c r="H100" s="23"/>
      <c r="I100" s="26" t="str">
        <f>HYPERLINK("mailto:suzhawver@charter.net","suzhawver@charter.net")</f>
        <v>suzhawver@charter.net</v>
      </c>
      <c r="J100" s="27">
        <v>1</v>
      </c>
      <c r="K100" s="25"/>
    </row>
    <row r="101" spans="1:11" ht="25.5" customHeight="1">
      <c r="A101" s="22" t="s">
        <v>354</v>
      </c>
      <c r="B101" s="22" t="s">
        <v>355</v>
      </c>
      <c r="C101" s="22" t="s">
        <v>356</v>
      </c>
      <c r="D101" s="22" t="s">
        <v>357</v>
      </c>
      <c r="E101" s="28" t="s">
        <v>14</v>
      </c>
      <c r="F101" s="29">
        <v>53901</v>
      </c>
      <c r="G101" s="29" t="s">
        <v>358</v>
      </c>
      <c r="H101" s="28"/>
      <c r="I101" s="30" t="str">
        <f>HYPERLINK("mailto:hayzer69@hotmail.com","hayzer69@hotmail.com")</f>
        <v>hayzer69@hotmail.com</v>
      </c>
      <c r="J101" s="27">
        <v>3</v>
      </c>
      <c r="K101" s="31"/>
    </row>
    <row r="102" spans="1:11" ht="24">
      <c r="A102" s="22" t="s">
        <v>359</v>
      </c>
      <c r="B102" s="22" t="s">
        <v>360</v>
      </c>
      <c r="C102" s="22" t="s">
        <v>361</v>
      </c>
      <c r="D102" s="22" t="s">
        <v>18</v>
      </c>
      <c r="E102" s="28" t="s">
        <v>14</v>
      </c>
      <c r="F102" s="29">
        <v>53715</v>
      </c>
      <c r="G102" s="29" t="s">
        <v>362</v>
      </c>
      <c r="H102" s="28"/>
      <c r="I102" s="30" t="str">
        <f>HYPERLINK("mailto:elheilig@wisc.edu","elheilig@wisc.edu")</f>
        <v>elheilig@wisc.edu</v>
      </c>
      <c r="J102" s="27">
        <v>3</v>
      </c>
      <c r="K102" s="36" t="s">
        <v>363</v>
      </c>
    </row>
    <row r="103" spans="1:11" ht="12">
      <c r="A103" s="22" t="s">
        <v>364</v>
      </c>
      <c r="B103" s="22" t="s">
        <v>365</v>
      </c>
      <c r="C103" s="22" t="s">
        <v>366</v>
      </c>
      <c r="D103" s="22" t="s">
        <v>18</v>
      </c>
      <c r="E103" s="28" t="s">
        <v>14</v>
      </c>
      <c r="F103" s="29" t="s">
        <v>367</v>
      </c>
      <c r="G103" s="29"/>
      <c r="H103" s="28"/>
      <c r="I103" s="30" t="str">
        <f>HYPERLINK("mailto:kimberly.hein-beardsley@uwmf.wisc.edu","kimberly.hein-beardsley@uwmf.wisc.edu ")</f>
        <v xml:space="preserve">kimberly.hein-beardsley@uwmf.wisc.edu </v>
      </c>
      <c r="J103" s="27">
        <v>1</v>
      </c>
      <c r="K103" s="31"/>
    </row>
    <row r="104" spans="1:11" ht="12">
      <c r="A104" s="22" t="s">
        <v>368</v>
      </c>
      <c r="B104" s="22" t="s">
        <v>369</v>
      </c>
      <c r="C104" s="22" t="s">
        <v>370</v>
      </c>
      <c r="D104" s="22" t="s">
        <v>18</v>
      </c>
      <c r="E104" s="28" t="s">
        <v>14</v>
      </c>
      <c r="F104" s="29">
        <v>53705</v>
      </c>
      <c r="G104" s="29" t="s">
        <v>371</v>
      </c>
      <c r="H104" s="28"/>
      <c r="I104" s="30" t="str">
        <f>HYPERLINK("mailto:kherrman@facstaff.wisc.edu","kherrman@facstaff.wisc.edu")</f>
        <v>kherrman@facstaff.wisc.edu</v>
      </c>
      <c r="J104" s="27">
        <v>3</v>
      </c>
      <c r="K104" s="31" t="s">
        <v>372</v>
      </c>
    </row>
    <row r="105" spans="1:11" ht="12">
      <c r="A105" s="22" t="s">
        <v>24</v>
      </c>
      <c r="B105" s="22" t="s">
        <v>373</v>
      </c>
      <c r="C105" s="22"/>
      <c r="D105" s="22"/>
      <c r="E105" s="28"/>
      <c r="F105" s="29"/>
      <c r="G105" s="29"/>
      <c r="H105" s="28"/>
      <c r="I105" s="30" t="str">
        <f>HYPERLINK("mailto:jon.hisgen@dpi.state.wi.us","jon.hisgen@dpi.state.wi.us")</f>
        <v>jon.hisgen@dpi.state.wi.us</v>
      </c>
      <c r="J105" s="27">
        <v>3</v>
      </c>
      <c r="K105" s="31"/>
    </row>
    <row r="106" spans="1:11" ht="12">
      <c r="A106" s="21" t="s">
        <v>374</v>
      </c>
      <c r="B106" s="21" t="s">
        <v>375</v>
      </c>
      <c r="C106" s="22"/>
      <c r="D106" s="21"/>
      <c r="E106" s="23"/>
      <c r="F106" s="24"/>
      <c r="G106" s="24"/>
      <c r="H106" s="23"/>
      <c r="I106" s="26" t="str">
        <f>HYPERLINK("mailto:amylynn262000@yahoo.com","amylynn262000@yahoo.com ")</f>
        <v xml:space="preserve">amylynn262000@yahoo.com </v>
      </c>
      <c r="J106" s="27">
        <v>1</v>
      </c>
      <c r="K106" s="31"/>
    </row>
    <row r="107" spans="1:11" ht="12">
      <c r="A107" s="21" t="s">
        <v>376</v>
      </c>
      <c r="B107" s="21" t="s">
        <v>375</v>
      </c>
      <c r="C107" s="21"/>
      <c r="D107" s="21" t="s">
        <v>141</v>
      </c>
      <c r="E107" s="23" t="s">
        <v>14</v>
      </c>
      <c r="F107" s="24">
        <v>53562</v>
      </c>
      <c r="G107" s="24" t="s">
        <v>377</v>
      </c>
      <c r="H107" s="23"/>
      <c r="I107" s="26" t="str">
        <f>HYPERLINK("mailto:markandmary@charter.net","markandmary@charter.net")</f>
        <v>markandmary@charter.net</v>
      </c>
      <c r="J107" s="27">
        <v>3</v>
      </c>
      <c r="K107" s="32"/>
    </row>
    <row r="108" spans="1:11" ht="12">
      <c r="A108" s="21" t="s">
        <v>378</v>
      </c>
      <c r="B108" s="21" t="s">
        <v>379</v>
      </c>
      <c r="C108" s="22" t="s">
        <v>380</v>
      </c>
      <c r="D108" s="21" t="s">
        <v>18</v>
      </c>
      <c r="E108" s="23" t="s">
        <v>14</v>
      </c>
      <c r="F108" s="24">
        <v>53715</v>
      </c>
      <c r="G108" s="24" t="s">
        <v>381</v>
      </c>
      <c r="H108" s="23"/>
      <c r="I108" s="26" t="str">
        <f>HYPERLINK("mailto:dhoffman2@gmail.com","dhoffman2@gmail.com")</f>
        <v>dhoffman2@gmail.com</v>
      </c>
      <c r="J108" s="27">
        <v>3</v>
      </c>
      <c r="K108" s="31" t="s">
        <v>228</v>
      </c>
    </row>
    <row r="109" spans="1:11" ht="12">
      <c r="A109" s="22" t="s">
        <v>382</v>
      </c>
      <c r="B109" s="22" t="s">
        <v>383</v>
      </c>
      <c r="C109" s="22" t="s">
        <v>384</v>
      </c>
      <c r="D109" s="22" t="s">
        <v>241</v>
      </c>
      <c r="E109" s="28" t="s">
        <v>14</v>
      </c>
      <c r="F109" s="29">
        <v>53716</v>
      </c>
      <c r="G109" s="29"/>
      <c r="H109" s="28"/>
      <c r="I109" s="30" t="str">
        <f>HYPERLINK("mailto:lphofmann@msn.com","lphofmann@msn.com")</f>
        <v>lphofmann@msn.com</v>
      </c>
      <c r="J109" s="27">
        <v>1</v>
      </c>
      <c r="K109" s="31"/>
    </row>
    <row r="110" spans="1:11" ht="12">
      <c r="A110" s="22" t="s">
        <v>385</v>
      </c>
      <c r="B110" s="22" t="s">
        <v>386</v>
      </c>
      <c r="C110" s="22" t="s">
        <v>370</v>
      </c>
      <c r="D110" s="22" t="s">
        <v>18</v>
      </c>
      <c r="E110" s="28" t="s">
        <v>14</v>
      </c>
      <c r="F110" s="29">
        <v>53705</v>
      </c>
      <c r="G110" s="29" t="s">
        <v>371</v>
      </c>
      <c r="H110" s="28"/>
      <c r="I110" s="30" t="str">
        <f>HYPERLINK("mailto:martyhollis@hotmail.com","martyhollis@hotmail.com")</f>
        <v>martyhollis@hotmail.com</v>
      </c>
      <c r="J110" s="27">
        <v>3</v>
      </c>
      <c r="K110" s="31" t="s">
        <v>387</v>
      </c>
    </row>
    <row r="111" spans="1:11" ht="12">
      <c r="A111" s="22" t="s">
        <v>388</v>
      </c>
      <c r="B111" s="22" t="s">
        <v>389</v>
      </c>
      <c r="C111" s="25"/>
      <c r="D111" s="25"/>
      <c r="E111" s="25"/>
      <c r="F111" s="25"/>
      <c r="G111" s="25"/>
      <c r="H111" s="25"/>
      <c r="I111" s="26" t="str">
        <f>HYPERLINK("mailto:weberjk@yahoo.com","weberjk@yahoo.com")</f>
        <v>weberjk@yahoo.com</v>
      </c>
      <c r="J111" s="27">
        <v>1</v>
      </c>
      <c r="K111" s="25"/>
    </row>
    <row r="112" spans="1:11" ht="12">
      <c r="A112" s="22" t="s">
        <v>390</v>
      </c>
      <c r="B112" s="22" t="s">
        <v>391</v>
      </c>
      <c r="C112" s="22"/>
      <c r="D112" s="22"/>
      <c r="E112" s="28"/>
      <c r="F112" s="29"/>
      <c r="G112" s="29"/>
      <c r="H112" s="28"/>
      <c r="I112" s="30" t="str">
        <f>HYPERLINK("mailto:shooker@blackhawk.edu","shooker@blackhawk.edu")</f>
        <v>shooker@blackhawk.edu</v>
      </c>
      <c r="J112" s="27">
        <v>1</v>
      </c>
      <c r="K112" s="31"/>
    </row>
    <row r="113" spans="1:11" ht="12">
      <c r="A113" s="22" t="s">
        <v>392</v>
      </c>
      <c r="B113" s="22" t="s">
        <v>393</v>
      </c>
      <c r="C113" s="22"/>
      <c r="D113" s="22" t="s">
        <v>62</v>
      </c>
      <c r="E113" s="28" t="s">
        <v>14</v>
      </c>
      <c r="F113" s="24">
        <v>53593</v>
      </c>
      <c r="G113" s="24"/>
      <c r="H113" s="23"/>
      <c r="I113" s="26" t="str">
        <f>HYPERLINK("mailto:blinkinglemon@gmail.com","blinkinglemon@gmail.com ")</f>
        <v xml:space="preserve">blinkinglemon@gmail.com </v>
      </c>
      <c r="J113" s="27">
        <v>3</v>
      </c>
      <c r="K113" s="31"/>
    </row>
    <row r="114" spans="1:11" ht="12">
      <c r="A114" s="22" t="s">
        <v>394</v>
      </c>
      <c r="B114" s="22" t="s">
        <v>395</v>
      </c>
      <c r="C114" s="22" t="s">
        <v>396</v>
      </c>
      <c r="D114" s="22" t="s">
        <v>397</v>
      </c>
      <c r="E114" s="28" t="s">
        <v>14</v>
      </c>
      <c r="F114" s="29">
        <v>53954</v>
      </c>
      <c r="G114" s="29"/>
      <c r="H114" s="28"/>
      <c r="I114" s="30" t="str">
        <f>HYPERLINK("mailto:hopperdi@rio.k12.wi.us","hopperdi@rio.k12.wi.us")</f>
        <v>hopperdi@rio.k12.wi.us</v>
      </c>
      <c r="J114" s="27">
        <v>3</v>
      </c>
      <c r="K114" s="31"/>
    </row>
    <row r="115" spans="1:11" ht="12">
      <c r="A115" s="22" t="s">
        <v>398</v>
      </c>
      <c r="B115" s="21" t="s">
        <v>399</v>
      </c>
      <c r="C115" s="22" t="s">
        <v>400</v>
      </c>
      <c r="D115" s="21" t="s">
        <v>18</v>
      </c>
      <c r="E115" s="23" t="s">
        <v>14</v>
      </c>
      <c r="F115" s="24"/>
      <c r="G115" s="24" t="s">
        <v>401</v>
      </c>
      <c r="H115" s="23"/>
      <c r="I115" s="26" t="s">
        <v>402</v>
      </c>
      <c r="J115" s="27">
        <v>3</v>
      </c>
      <c r="K115" s="31" t="s">
        <v>403</v>
      </c>
    </row>
    <row r="116" spans="1:11" ht="12" customHeight="1">
      <c r="A116" s="22" t="s">
        <v>404</v>
      </c>
      <c r="B116" s="22" t="s">
        <v>405</v>
      </c>
      <c r="C116" s="22" t="s">
        <v>406</v>
      </c>
      <c r="D116" s="22" t="s">
        <v>22</v>
      </c>
      <c r="E116" s="28" t="s">
        <v>14</v>
      </c>
      <c r="F116" s="29">
        <v>53575</v>
      </c>
      <c r="G116" s="29" t="s">
        <v>407</v>
      </c>
      <c r="H116" s="28"/>
      <c r="I116" s="30" t="str">
        <f>HYPERLINK("mailto:chad@cmgmetals.com","chad@cmgmetals.com")</f>
        <v>chad@cmgmetals.com</v>
      </c>
      <c r="J116" s="27">
        <v>3</v>
      </c>
      <c r="K116" s="31"/>
    </row>
    <row r="117" spans="1:11" ht="12">
      <c r="A117" s="22" t="s">
        <v>408</v>
      </c>
      <c r="B117" s="22" t="s">
        <v>409</v>
      </c>
      <c r="C117" s="22"/>
      <c r="D117" s="22" t="s">
        <v>18</v>
      </c>
      <c r="E117" s="28" t="s">
        <v>14</v>
      </c>
      <c r="F117" s="24">
        <v>53703</v>
      </c>
      <c r="G117" s="29" t="s">
        <v>410</v>
      </c>
      <c r="H117" s="28"/>
      <c r="I117" s="26" t="str">
        <f>HYPERLINK("mailto:cahunter@wisc.edu","cahunter@wisc.edu")</f>
        <v>cahunter@wisc.edu</v>
      </c>
      <c r="J117" s="27">
        <v>3</v>
      </c>
      <c r="K117" s="31"/>
    </row>
    <row r="118" spans="1:11" ht="25.5" customHeight="1">
      <c r="A118" s="22" t="s">
        <v>411</v>
      </c>
      <c r="B118" s="22" t="s">
        <v>412</v>
      </c>
      <c r="C118" s="22"/>
      <c r="D118" s="22"/>
      <c r="E118" s="28"/>
      <c r="F118" s="29"/>
      <c r="G118" s="29"/>
      <c r="H118" s="28"/>
      <c r="I118" s="30" t="str">
        <f>HYPERLINK("mailto:hylande1@yahoo.com","hylande1@yahoo.com")</f>
        <v>hylande1@yahoo.com</v>
      </c>
      <c r="J118" s="27">
        <v>1</v>
      </c>
      <c r="K118" s="31"/>
    </row>
    <row r="119" spans="1:11" ht="12">
      <c r="A119" s="22" t="s">
        <v>203</v>
      </c>
      <c r="B119" s="23" t="s">
        <v>413</v>
      </c>
      <c r="C119" s="22"/>
      <c r="D119" s="22"/>
      <c r="E119" s="28"/>
      <c r="F119" s="24"/>
      <c r="G119" s="24"/>
      <c r="H119" s="23"/>
      <c r="I119" s="26" t="str">
        <f>HYPERLINK("mailto:naniselin@charter.net","naniselin@charter.net")</f>
        <v>naniselin@charter.net</v>
      </c>
      <c r="J119" s="27">
        <v>1</v>
      </c>
      <c r="K119" s="31"/>
    </row>
    <row r="120" spans="1:11" ht="24">
      <c r="A120" s="21" t="s">
        <v>414</v>
      </c>
      <c r="B120" s="21" t="s">
        <v>415</v>
      </c>
      <c r="C120" s="22" t="s">
        <v>416</v>
      </c>
      <c r="D120" s="21" t="s">
        <v>101</v>
      </c>
      <c r="E120" s="23" t="s">
        <v>14</v>
      </c>
      <c r="F120" s="24">
        <v>53590</v>
      </c>
      <c r="G120" s="24" t="s">
        <v>417</v>
      </c>
      <c r="H120" s="23"/>
      <c r="I120" s="37" t="str">
        <f>HYPERLINK("mailto:mcefalu@crossroads73.com","mcefalu@crossroads73.com")</f>
        <v>mcefalu@crossroads73.com</v>
      </c>
      <c r="J120" s="27">
        <v>3</v>
      </c>
      <c r="K120" s="34" t="s">
        <v>418</v>
      </c>
    </row>
    <row r="121" spans="1:11" ht="12">
      <c r="A121" s="22" t="s">
        <v>419</v>
      </c>
      <c r="B121" s="22" t="s">
        <v>420</v>
      </c>
      <c r="C121" s="22" t="s">
        <v>421</v>
      </c>
      <c r="D121" s="22" t="s">
        <v>422</v>
      </c>
      <c r="E121" s="28" t="s">
        <v>14</v>
      </c>
      <c r="F121" s="29"/>
      <c r="G121" s="29" t="s">
        <v>423</v>
      </c>
      <c r="H121" s="28"/>
      <c r="I121" s="30" t="str">
        <f>HYPERLINK("mailto:alicia@throttlefull.com","alicia@throttlefull.com")</f>
        <v>alicia@throttlefull.com</v>
      </c>
      <c r="J121" s="27">
        <v>1</v>
      </c>
      <c r="K121" s="31"/>
    </row>
    <row r="122" spans="1:11" ht="12">
      <c r="A122" s="22" t="s">
        <v>419</v>
      </c>
      <c r="B122" s="22" t="s">
        <v>420</v>
      </c>
      <c r="C122" s="22"/>
      <c r="D122" s="22"/>
      <c r="E122" s="28"/>
      <c r="F122" s="29"/>
      <c r="G122" s="29"/>
      <c r="H122" s="28"/>
      <c r="I122" s="30" t="str">
        <f>HYPERLINK("mailto:alicia.jenski@kerry.com","alicia.jenski@kerry.com")</f>
        <v>alicia.jenski@kerry.com</v>
      </c>
      <c r="J122" s="27">
        <v>1</v>
      </c>
      <c r="K122" s="31"/>
    </row>
    <row r="123" spans="1:11" ht="12">
      <c r="A123" s="22" t="s">
        <v>424</v>
      </c>
      <c r="B123" s="22" t="s">
        <v>425</v>
      </c>
      <c r="C123" s="22" t="s">
        <v>426</v>
      </c>
      <c r="D123" s="22" t="s">
        <v>18</v>
      </c>
      <c r="E123" s="28" t="s">
        <v>14</v>
      </c>
      <c r="F123" s="29" t="s">
        <v>130</v>
      </c>
      <c r="G123" s="29"/>
      <c r="H123" s="28"/>
      <c r="I123" s="30" t="str">
        <f>HYPERLINK("mailto:arjessup@charter.net","arjessup@charter.net ")</f>
        <v xml:space="preserve">arjessup@charter.net </v>
      </c>
      <c r="J123" s="27">
        <v>1</v>
      </c>
      <c r="K123" s="31"/>
    </row>
    <row r="124" spans="1:11" ht="12">
      <c r="A124" s="22" t="s">
        <v>427</v>
      </c>
      <c r="B124" s="22" t="s">
        <v>428</v>
      </c>
      <c r="C124" s="22" t="s">
        <v>429</v>
      </c>
      <c r="D124" s="22" t="s">
        <v>430</v>
      </c>
      <c r="E124" s="28" t="s">
        <v>14</v>
      </c>
      <c r="F124" s="29" t="s">
        <v>431</v>
      </c>
      <c r="G124" s="29" t="s">
        <v>432</v>
      </c>
      <c r="H124" s="28"/>
      <c r="I124" s="30" t="str">
        <f>HYPERLINK("mailto:pkinfla@hotmail.com","pkinfla@hotmail.com ")</f>
        <v xml:space="preserve">pkinfla@hotmail.com </v>
      </c>
      <c r="J124" s="27">
        <v>1</v>
      </c>
      <c r="K124" s="31"/>
    </row>
    <row r="125" spans="1:11" ht="12">
      <c r="A125" s="22" t="s">
        <v>433</v>
      </c>
      <c r="B125" s="22" t="s">
        <v>434</v>
      </c>
      <c r="C125" s="22" t="s">
        <v>435</v>
      </c>
      <c r="D125" s="22" t="s">
        <v>141</v>
      </c>
      <c r="E125" s="28" t="s">
        <v>14</v>
      </c>
      <c r="F125" s="29" t="s">
        <v>436</v>
      </c>
      <c r="G125" s="29" t="s">
        <v>437</v>
      </c>
      <c r="H125" s="28"/>
      <c r="I125" s="30" t="str">
        <f>HYPERLINK("mailto:homeworksremodeling@charter.net","homeworksremodeling@charter.net")</f>
        <v>homeworksremodeling@charter.net</v>
      </c>
      <c r="J125" s="27">
        <v>3</v>
      </c>
      <c r="K125" s="31"/>
    </row>
    <row r="126" spans="1:11" ht="12">
      <c r="A126" s="22" t="s">
        <v>297</v>
      </c>
      <c r="B126" s="22" t="s">
        <v>438</v>
      </c>
      <c r="C126" s="22" t="s">
        <v>439</v>
      </c>
      <c r="D126" s="22" t="s">
        <v>18</v>
      </c>
      <c r="E126" s="28" t="s">
        <v>14</v>
      </c>
      <c r="F126" s="29" t="s">
        <v>440</v>
      </c>
      <c r="G126" s="29" t="s">
        <v>441</v>
      </c>
      <c r="H126" s="28"/>
      <c r="I126" s="30" t="str">
        <f>HYPERLINK("mailto:mjones@meriter.com","mjones@meriter.com ")</f>
        <v xml:space="preserve">mjones@meriter.com </v>
      </c>
      <c r="J126" s="27">
        <v>1</v>
      </c>
      <c r="K126" s="31"/>
    </row>
    <row r="127" spans="1:11" ht="12">
      <c r="A127" s="22" t="s">
        <v>442</v>
      </c>
      <c r="B127" s="22" t="s">
        <v>443</v>
      </c>
      <c r="C127" s="22" t="s">
        <v>444</v>
      </c>
      <c r="D127" s="22" t="s">
        <v>333</v>
      </c>
      <c r="E127" s="28" t="s">
        <v>14</v>
      </c>
      <c r="F127" s="29" t="s">
        <v>445</v>
      </c>
      <c r="G127" s="29" t="s">
        <v>446</v>
      </c>
      <c r="H127" s="28"/>
      <c r="I127" s="30" t="str">
        <f>HYPERLINK("mailto:ebb3sh@msn.com","ebb3sh@msn.com ")</f>
        <v xml:space="preserve">ebb3sh@msn.com </v>
      </c>
      <c r="J127" s="27">
        <v>1</v>
      </c>
      <c r="K127" s="31"/>
    </row>
    <row r="128" spans="1:11" ht="12">
      <c r="A128" s="21" t="s">
        <v>447</v>
      </c>
      <c r="B128" s="21" t="s">
        <v>448</v>
      </c>
      <c r="C128" s="21"/>
      <c r="D128" s="21" t="s">
        <v>18</v>
      </c>
      <c r="E128" s="23" t="s">
        <v>14</v>
      </c>
      <c r="F128" s="24"/>
      <c r="G128" s="24" t="s">
        <v>449</v>
      </c>
      <c r="H128" s="23"/>
      <c r="I128" s="26" t="str">
        <f>HYPERLINK("mailto:margeryk1@gmail.com","margeryk1@gmail.com")</f>
        <v>margeryk1@gmail.com</v>
      </c>
      <c r="J128" s="27">
        <v>1</v>
      </c>
      <c r="K128" s="32" t="s">
        <v>450</v>
      </c>
    </row>
    <row r="129" spans="1:11" ht="12">
      <c r="A129" s="22" t="s">
        <v>47</v>
      </c>
      <c r="B129" s="22" t="s">
        <v>451</v>
      </c>
      <c r="C129" s="22"/>
      <c r="D129" s="22" t="s">
        <v>101</v>
      </c>
      <c r="E129" s="28" t="s">
        <v>14</v>
      </c>
      <c r="F129" s="24"/>
      <c r="G129" s="29" t="s">
        <v>452</v>
      </c>
      <c r="H129" s="28"/>
      <c r="I129" s="26" t="s">
        <v>453</v>
      </c>
      <c r="J129" s="27">
        <v>3</v>
      </c>
      <c r="K129" s="31" t="s">
        <v>228</v>
      </c>
    </row>
    <row r="130" spans="1:11" ht="12">
      <c r="A130" s="22" t="s">
        <v>32</v>
      </c>
      <c r="B130" s="22" t="s">
        <v>454</v>
      </c>
      <c r="C130" s="22"/>
      <c r="D130" s="22"/>
      <c r="E130" s="28"/>
      <c r="F130" s="29"/>
      <c r="G130" s="29" t="s">
        <v>455</v>
      </c>
      <c r="H130" s="28"/>
      <c r="I130" s="30" t="str">
        <f>HYPERLINK("mailto:lakeel@terracom.net","lakeel@terracom.net")</f>
        <v>lakeel@terracom.net</v>
      </c>
      <c r="J130" s="27">
        <v>3</v>
      </c>
      <c r="K130" s="31"/>
    </row>
    <row r="131" spans="1:11" ht="12">
      <c r="A131" s="21" t="s">
        <v>456</v>
      </c>
      <c r="B131" s="21" t="s">
        <v>457</v>
      </c>
      <c r="C131" s="22"/>
      <c r="D131" s="21"/>
      <c r="E131" s="23"/>
      <c r="F131" s="24"/>
      <c r="G131" s="24"/>
      <c r="H131" s="23"/>
      <c r="I131" s="26" t="str">
        <f>HYPERLINK("mailto:ginatkent@yahoo.com","ginatkent@yahoo.com")</f>
        <v>ginatkent@yahoo.com</v>
      </c>
      <c r="J131" s="27">
        <v>3</v>
      </c>
      <c r="K131" s="31"/>
    </row>
    <row r="132" spans="1:11" ht="12">
      <c r="A132" s="22" t="s">
        <v>458</v>
      </c>
      <c r="B132" s="22" t="s">
        <v>459</v>
      </c>
      <c r="C132" s="22" t="s">
        <v>460</v>
      </c>
      <c r="D132" s="22" t="s">
        <v>18</v>
      </c>
      <c r="E132" s="28" t="s">
        <v>14</v>
      </c>
      <c r="F132" s="29" t="s">
        <v>461</v>
      </c>
      <c r="G132" s="29"/>
      <c r="H132" s="28"/>
      <c r="I132" s="30" t="str">
        <f>HYPERLINK("mailto:lawyer@addbalance.com","lawyer@addbalance.com ")</f>
        <v xml:space="preserve">lawyer@addbalance.com </v>
      </c>
      <c r="J132" s="27">
        <v>1</v>
      </c>
      <c r="K132" s="31"/>
    </row>
    <row r="133" spans="1:11" ht="12">
      <c r="A133" s="22" t="s">
        <v>462</v>
      </c>
      <c r="B133" s="22" t="s">
        <v>459</v>
      </c>
      <c r="C133" s="22" t="s">
        <v>463</v>
      </c>
      <c r="D133" s="22" t="s">
        <v>464</v>
      </c>
      <c r="E133" s="28" t="s">
        <v>14</v>
      </c>
      <c r="F133" s="29">
        <v>53510</v>
      </c>
      <c r="G133" s="29" t="s">
        <v>465</v>
      </c>
      <c r="H133" s="28"/>
      <c r="I133" s="26" t="str">
        <f>HYPERLINK("mailto:tootles4now2007@yahoo.com","tootles4now2007@yahoo.com")</f>
        <v>tootles4now2007@yahoo.com</v>
      </c>
      <c r="J133" s="27">
        <v>3</v>
      </c>
      <c r="K133" s="25"/>
    </row>
    <row r="134" spans="1:11" ht="12">
      <c r="A134" s="22" t="s">
        <v>466</v>
      </c>
      <c r="B134" s="22" t="s">
        <v>467</v>
      </c>
      <c r="C134" s="22"/>
      <c r="D134" s="22"/>
      <c r="E134" s="28"/>
      <c r="F134" s="29"/>
      <c r="G134" s="29"/>
      <c r="H134" s="28"/>
      <c r="I134" s="30" t="str">
        <f>HYPERLINK("mailto:shannon.kerns@uwmf.wisc.edu","shannon.kerns@uwmf.wisc.edu")</f>
        <v>shannon.kerns@uwmf.wisc.edu</v>
      </c>
      <c r="J134" s="27">
        <v>1</v>
      </c>
      <c r="K134" s="31"/>
    </row>
    <row r="135" spans="1:11" ht="12">
      <c r="A135" s="22" t="s">
        <v>468</v>
      </c>
      <c r="B135" s="22" t="s">
        <v>469</v>
      </c>
      <c r="C135" s="22" t="s">
        <v>470</v>
      </c>
      <c r="D135" s="22" t="s">
        <v>62</v>
      </c>
      <c r="E135" s="28" t="s">
        <v>14</v>
      </c>
      <c r="F135" s="29">
        <v>53593</v>
      </c>
      <c r="G135" s="29" t="s">
        <v>471</v>
      </c>
      <c r="H135" s="28"/>
      <c r="I135" s="30" t="str">
        <f>HYPERLINK("mailto:lkidston@chorus.net","lkidston@chorus.net")</f>
        <v>lkidston@chorus.net</v>
      </c>
      <c r="J135" s="27">
        <v>1</v>
      </c>
      <c r="K135" s="31"/>
    </row>
    <row r="136" spans="1:11" ht="12">
      <c r="A136" s="22" t="s">
        <v>472</v>
      </c>
      <c r="B136" s="22" t="s">
        <v>473</v>
      </c>
      <c r="C136" s="22" t="s">
        <v>474</v>
      </c>
      <c r="D136" s="22" t="s">
        <v>18</v>
      </c>
      <c r="E136" s="28" t="s">
        <v>14</v>
      </c>
      <c r="F136" s="29">
        <v>53711</v>
      </c>
      <c r="G136" s="29" t="s">
        <v>475</v>
      </c>
      <c r="H136" s="28"/>
      <c r="I136" s="30" t="str">
        <f>HYPERLINK("mailto:kknoepfler@gmail.com","kknoepfler@gmail.com")</f>
        <v>kknoepfler@gmail.com</v>
      </c>
      <c r="J136" s="27">
        <v>3</v>
      </c>
      <c r="K136" s="31"/>
    </row>
    <row r="137" spans="1:11" ht="12">
      <c r="A137" s="21" t="s">
        <v>245</v>
      </c>
      <c r="B137" s="21" t="s">
        <v>476</v>
      </c>
      <c r="C137" s="22" t="s">
        <v>477</v>
      </c>
      <c r="D137" s="21" t="s">
        <v>333</v>
      </c>
      <c r="E137" s="23" t="s">
        <v>14</v>
      </c>
      <c r="F137" s="24">
        <v>53589</v>
      </c>
      <c r="G137" s="24">
        <v>6088738579</v>
      </c>
      <c r="H137" s="23"/>
      <c r="I137" s="26" t="str">
        <f>HYPERLINK("mailto:knutsonkristin@hotmail.com","knutsonkristin@hotmail.com")</f>
        <v>knutsonkristin@hotmail.com</v>
      </c>
      <c r="J137" s="27">
        <v>1</v>
      </c>
      <c r="K137" s="31"/>
    </row>
    <row r="138" spans="1:11" ht="12">
      <c r="A138" s="22" t="s">
        <v>478</v>
      </c>
      <c r="B138" s="22" t="s">
        <v>479</v>
      </c>
      <c r="C138" s="22" t="s">
        <v>480</v>
      </c>
      <c r="D138" s="22" t="s">
        <v>18</v>
      </c>
      <c r="E138" s="28" t="s">
        <v>14</v>
      </c>
      <c r="F138" s="29">
        <v>53715</v>
      </c>
      <c r="G138" s="29" t="s">
        <v>481</v>
      </c>
      <c r="H138" s="28"/>
      <c r="I138" s="30" t="str">
        <f>HYPERLINK("mailto:dmkwi@yahoo.com","dmkwi@yahoo.com")</f>
        <v>dmkwi@yahoo.com</v>
      </c>
      <c r="J138" s="27">
        <v>3</v>
      </c>
      <c r="K138" s="31"/>
    </row>
    <row r="139" spans="1:11" ht="12">
      <c r="A139" s="21" t="s">
        <v>482</v>
      </c>
      <c r="B139" s="21" t="s">
        <v>483</v>
      </c>
      <c r="C139" s="22" t="s">
        <v>484</v>
      </c>
      <c r="D139" s="21" t="s">
        <v>62</v>
      </c>
      <c r="E139" s="23" t="s">
        <v>14</v>
      </c>
      <c r="F139" s="24">
        <v>53593</v>
      </c>
      <c r="G139" s="24" t="s">
        <v>485</v>
      </c>
      <c r="H139" s="23"/>
      <c r="I139" s="26" t="str">
        <f>HYPERLINK("mailto:daydreaming@me.com","daydreaming@me.com")</f>
        <v>daydreaming@me.com</v>
      </c>
      <c r="J139" s="27">
        <v>3</v>
      </c>
      <c r="K139" s="31"/>
    </row>
    <row r="140" spans="1:11" ht="12">
      <c r="A140" s="22" t="s">
        <v>486</v>
      </c>
      <c r="B140" s="22" t="s">
        <v>487</v>
      </c>
      <c r="C140" s="22" t="s">
        <v>488</v>
      </c>
      <c r="D140" s="22" t="s">
        <v>18</v>
      </c>
      <c r="E140" s="28" t="s">
        <v>14</v>
      </c>
      <c r="F140" s="29">
        <v>53719</v>
      </c>
      <c r="G140" s="29" t="s">
        <v>489</v>
      </c>
      <c r="H140" s="28"/>
      <c r="I140" s="30" t="str">
        <f>HYPERLINK("mailto:Qsaysha@yahoo.com","Qsaysha@yahoo.com")</f>
        <v>Qsaysha@yahoo.com</v>
      </c>
      <c r="J140" s="27">
        <v>1</v>
      </c>
      <c r="K140" s="31"/>
    </row>
    <row r="141" spans="1:11" ht="25.5" customHeight="1">
      <c r="A141" s="21" t="s">
        <v>221</v>
      </c>
      <c r="B141" s="21" t="s">
        <v>490</v>
      </c>
      <c r="C141" s="22" t="s">
        <v>491</v>
      </c>
      <c r="D141" s="21" t="s">
        <v>492</v>
      </c>
      <c r="E141" s="23" t="s">
        <v>14</v>
      </c>
      <c r="F141" s="24">
        <v>53536</v>
      </c>
      <c r="G141" s="24"/>
      <c r="H141" s="23"/>
      <c r="I141" s="26" t="str">
        <f>HYPERLINK("mailto:ak2@medicine.wisc.edu","ak2@medicine.wisc.edu")</f>
        <v>ak2@medicine.wisc.edu</v>
      </c>
      <c r="J141" s="27">
        <v>1</v>
      </c>
      <c r="K141" s="31"/>
    </row>
    <row r="142" spans="1:11" ht="12">
      <c r="A142" s="22" t="s">
        <v>493</v>
      </c>
      <c r="B142" s="22" t="s">
        <v>494</v>
      </c>
      <c r="C142" s="22" t="s">
        <v>495</v>
      </c>
      <c r="D142" s="22" t="s">
        <v>62</v>
      </c>
      <c r="E142" s="28" t="s">
        <v>14</v>
      </c>
      <c r="F142" s="29">
        <v>53593</v>
      </c>
      <c r="G142" s="29"/>
      <c r="H142" s="28"/>
      <c r="I142" s="30" t="str">
        <f>HYPERLINK("mailto:bengalgarden@gmail.com","bengalgarden@gmail.com")</f>
        <v>bengalgarden@gmail.com</v>
      </c>
      <c r="J142" s="27">
        <v>3</v>
      </c>
      <c r="K142" s="31"/>
    </row>
    <row r="143" spans="1:11" ht="24">
      <c r="A143" s="22" t="s">
        <v>83</v>
      </c>
      <c r="B143" s="22" t="s">
        <v>496</v>
      </c>
      <c r="C143" s="22" t="s">
        <v>497</v>
      </c>
      <c r="D143" s="22" t="s">
        <v>18</v>
      </c>
      <c r="E143" s="28" t="s">
        <v>14</v>
      </c>
      <c r="F143" s="24"/>
      <c r="G143" s="24" t="s">
        <v>498</v>
      </c>
      <c r="H143" s="23"/>
      <c r="I143" s="26" t="str">
        <f>HYPERLINK("mailto:Karen.Lambright@dwd.state.wi.us","Karen.Lambright@dwd.state.wi.us")</f>
        <v>Karen.Lambright@dwd.state.wi.us</v>
      </c>
      <c r="J143" s="27">
        <v>3</v>
      </c>
      <c r="K143" s="36" t="s">
        <v>499</v>
      </c>
    </row>
    <row r="144" spans="1:11" ht="12">
      <c r="A144" s="22" t="s">
        <v>500</v>
      </c>
      <c r="B144" s="22" t="s">
        <v>501</v>
      </c>
      <c r="C144" s="25"/>
      <c r="D144" s="25"/>
      <c r="E144" s="25"/>
      <c r="F144" s="25"/>
      <c r="G144" s="25"/>
      <c r="H144" s="25"/>
      <c r="I144" s="26" t="str">
        <f>HYPERLINK("mailto:tami.lanier@wi.usda.gov","tami.lanier@wi.usda.gov")</f>
        <v>tami.lanier@wi.usda.gov</v>
      </c>
      <c r="J144" s="27">
        <v>1</v>
      </c>
      <c r="K144" s="25"/>
    </row>
    <row r="145" spans="1:11" ht="12">
      <c r="A145" s="22" t="s">
        <v>500</v>
      </c>
      <c r="B145" s="22" t="s">
        <v>501</v>
      </c>
      <c r="C145" s="25"/>
      <c r="D145" s="25"/>
      <c r="E145" s="25"/>
      <c r="F145" s="25"/>
      <c r="G145" s="25"/>
      <c r="H145" s="25"/>
      <c r="I145" s="26" t="str">
        <f>HYPERLINK("mailto:tamiturnbelt@yahoo.com","tamiturnbelt@yahoo.com")</f>
        <v>tamiturnbelt@yahoo.com</v>
      </c>
      <c r="J145" s="27">
        <v>3</v>
      </c>
      <c r="K145" s="25"/>
    </row>
    <row r="146" spans="1:11" ht="12">
      <c r="A146" s="22" t="s">
        <v>502</v>
      </c>
      <c r="B146" s="22" t="s">
        <v>503</v>
      </c>
      <c r="C146" s="22"/>
      <c r="D146" s="22"/>
      <c r="E146" s="28"/>
      <c r="F146" s="29"/>
      <c r="G146" s="29"/>
      <c r="H146" s="28"/>
      <c r="I146" s="30" t="str">
        <f>HYPERLINK("mailto:shuttrbg@gmail.com","shuttrbg@gmail.com")</f>
        <v>shuttrbg@gmail.com</v>
      </c>
      <c r="J146" s="27">
        <v>3</v>
      </c>
      <c r="K146" s="31"/>
    </row>
    <row r="147" spans="1:11" ht="12">
      <c r="A147" s="22" t="s">
        <v>504</v>
      </c>
      <c r="B147" s="22" t="s">
        <v>505</v>
      </c>
      <c r="C147" s="22"/>
      <c r="D147" s="22" t="s">
        <v>506</v>
      </c>
      <c r="E147" s="28" t="s">
        <v>14</v>
      </c>
      <c r="F147" s="29"/>
      <c r="G147" s="29" t="s">
        <v>507</v>
      </c>
      <c r="H147" s="28"/>
      <c r="I147" s="30" t="str">
        <f>HYPERLINK("mailto:landon3lehr@gmail.com","landon3lehr@gmail.com")</f>
        <v>landon3lehr@gmail.com</v>
      </c>
      <c r="J147" s="27">
        <v>3</v>
      </c>
      <c r="K147" s="31"/>
    </row>
    <row r="148" spans="1:11" ht="12">
      <c r="A148" s="22" t="s">
        <v>151</v>
      </c>
      <c r="B148" s="22" t="s">
        <v>508</v>
      </c>
      <c r="C148" s="22"/>
      <c r="D148" s="22" t="s">
        <v>18</v>
      </c>
      <c r="E148" s="28" t="s">
        <v>14</v>
      </c>
      <c r="F148" s="29" t="s">
        <v>509</v>
      </c>
      <c r="G148" s="29" t="s">
        <v>510</v>
      </c>
      <c r="H148" s="28"/>
      <c r="I148" s="30" t="str">
        <f>HYPERLINK("mailto:julie.lidbury@doc.state.wi.us","julie.lidbury@doc.state.wi.us ")</f>
        <v xml:space="preserve">julie.lidbury@doc.state.wi.us </v>
      </c>
      <c r="J148" s="27">
        <v>1</v>
      </c>
      <c r="K148" s="31"/>
    </row>
    <row r="149" spans="1:11" ht="12">
      <c r="A149" s="22" t="s">
        <v>200</v>
      </c>
      <c r="B149" s="22" t="s">
        <v>511</v>
      </c>
      <c r="C149" s="22" t="s">
        <v>512</v>
      </c>
      <c r="D149" s="22" t="s">
        <v>18</v>
      </c>
      <c r="E149" s="28" t="s">
        <v>14</v>
      </c>
      <c r="F149" s="29" t="s">
        <v>513</v>
      </c>
      <c r="G149" s="29" t="s">
        <v>514</v>
      </c>
      <c r="H149" s="28"/>
      <c r="I149" s="30" t="str">
        <f>HYPERLINK("mailto:catlover2@msn.com","catlover2@msn.com ")</f>
        <v xml:space="preserve">catlover2@msn.com </v>
      </c>
      <c r="J149" s="27">
        <v>1</v>
      </c>
      <c r="K149" s="31"/>
    </row>
    <row r="150" spans="1:11" ht="12">
      <c r="A150" s="22" t="s">
        <v>515</v>
      </c>
      <c r="B150" s="22" t="s">
        <v>516</v>
      </c>
      <c r="C150" s="22" t="s">
        <v>517</v>
      </c>
      <c r="D150" s="22" t="s">
        <v>241</v>
      </c>
      <c r="E150" s="28" t="s">
        <v>14</v>
      </c>
      <c r="F150" s="29">
        <v>53716</v>
      </c>
      <c r="G150" s="29"/>
      <c r="H150" s="28"/>
      <c r="I150" s="30" t="str">
        <f>HYPERLINK("mailto:laura@b-grade.com","laura@b-grade.com")</f>
        <v>laura@b-grade.com</v>
      </c>
      <c r="J150" s="27">
        <v>3</v>
      </c>
      <c r="K150" s="31"/>
    </row>
    <row r="151" spans="1:11" ht="12">
      <c r="A151" s="22" t="s">
        <v>94</v>
      </c>
      <c r="B151" s="22" t="s">
        <v>518</v>
      </c>
      <c r="C151" s="22" t="s">
        <v>519</v>
      </c>
      <c r="D151" s="22" t="s">
        <v>18</v>
      </c>
      <c r="E151" s="28" t="s">
        <v>14</v>
      </c>
      <c r="F151" s="29">
        <v>53703</v>
      </c>
      <c r="G151" s="29" t="s">
        <v>520</v>
      </c>
      <c r="H151" s="28"/>
      <c r="I151" s="30" t="str">
        <f>HYPERLINK("mailto:klondo@stu.matcmadison.edu","klondo@stu.matcmadison.edu")</f>
        <v>klondo@stu.matcmadison.edu</v>
      </c>
      <c r="J151" s="27">
        <v>2</v>
      </c>
      <c r="K151" s="31"/>
    </row>
    <row r="152" spans="1:11" ht="12">
      <c r="A152" s="22" t="s">
        <v>521</v>
      </c>
      <c r="B152" s="22" t="s">
        <v>522</v>
      </c>
      <c r="C152" s="22" t="s">
        <v>523</v>
      </c>
      <c r="D152" s="22" t="s">
        <v>348</v>
      </c>
      <c r="E152" s="28" t="s">
        <v>14</v>
      </c>
      <c r="F152" s="29">
        <v>53532</v>
      </c>
      <c r="G152" s="29" t="s">
        <v>524</v>
      </c>
      <c r="H152" s="28"/>
      <c r="I152" s="30" t="str">
        <f>HYPERLINK("mailto:lopezerin@hotmail.com","lopezerin@hotmail.com")</f>
        <v>lopezerin@hotmail.com</v>
      </c>
      <c r="J152" s="27">
        <v>3</v>
      </c>
      <c r="K152" s="31"/>
    </row>
    <row r="153" spans="1:11" ht="12">
      <c r="A153" s="22" t="s">
        <v>122</v>
      </c>
      <c r="B153" s="22" t="s">
        <v>525</v>
      </c>
      <c r="C153" s="22" t="s">
        <v>526</v>
      </c>
      <c r="D153" s="22" t="s">
        <v>18</v>
      </c>
      <c r="E153" s="28" t="s">
        <v>14</v>
      </c>
      <c r="F153" s="29">
        <v>53711</v>
      </c>
      <c r="G153" s="29"/>
      <c r="H153" s="28"/>
      <c r="I153" s="30" t="str">
        <f>HYPERLINK("mailto:jenniel@namiwisconsin.org","jenniel@namiwisconsin.org")</f>
        <v>jenniel@namiwisconsin.org</v>
      </c>
      <c r="J153" s="27">
        <v>3</v>
      </c>
      <c r="K153" s="31"/>
    </row>
    <row r="154" spans="1:11" ht="12">
      <c r="A154" s="22" t="s">
        <v>527</v>
      </c>
      <c r="B154" s="22" t="s">
        <v>528</v>
      </c>
      <c r="C154" s="22"/>
      <c r="D154" s="22"/>
      <c r="E154" s="28"/>
      <c r="F154" s="24"/>
      <c r="G154" s="24" t="s">
        <v>529</v>
      </c>
      <c r="H154" s="23"/>
      <c r="I154" s="26" t="str">
        <f>HYPERLINK("mailto:blschoeneman@att.net","blschoeneman@att.net")</f>
        <v>blschoeneman@att.net</v>
      </c>
      <c r="J154" s="27">
        <v>3</v>
      </c>
      <c r="K154" s="31"/>
    </row>
    <row r="155" spans="1:11" ht="12">
      <c r="A155" s="22" t="s">
        <v>530</v>
      </c>
      <c r="B155" s="22" t="s">
        <v>531</v>
      </c>
      <c r="C155" s="22" t="s">
        <v>532</v>
      </c>
      <c r="D155" s="22" t="s">
        <v>141</v>
      </c>
      <c r="E155" s="28" t="s">
        <v>14</v>
      </c>
      <c r="F155" s="29" t="s">
        <v>533</v>
      </c>
      <c r="G155" s="29" t="s">
        <v>534</v>
      </c>
      <c r="H155" s="28"/>
      <c r="I155" s="30" t="str">
        <f>HYPERLINK("mailto:dwightluetscher@earthlink.net","dwightluetscher@earthlink.net ")</f>
        <v xml:space="preserve">dwightluetscher@earthlink.net </v>
      </c>
      <c r="J155" s="27">
        <v>1</v>
      </c>
      <c r="K155" s="31"/>
    </row>
    <row r="156" spans="1:11" ht="12">
      <c r="A156" s="22" t="s">
        <v>535</v>
      </c>
      <c r="B156" s="22" t="s">
        <v>536</v>
      </c>
      <c r="C156" s="22" t="s">
        <v>537</v>
      </c>
      <c r="D156" s="22" t="s">
        <v>141</v>
      </c>
      <c r="E156" s="28" t="s">
        <v>14</v>
      </c>
      <c r="F156" s="29">
        <v>53562</v>
      </c>
      <c r="G156" s="29" t="s">
        <v>538</v>
      </c>
      <c r="H156" s="28"/>
      <c r="I156" s="30" t="str">
        <f>HYPERLINK("mailto:barbaralundt@gmail.com","barbaralundt@gmail.com")</f>
        <v>barbaralundt@gmail.com</v>
      </c>
      <c r="J156" s="27">
        <v>1</v>
      </c>
      <c r="K156" s="31"/>
    </row>
    <row r="157" spans="1:11" ht="12">
      <c r="A157" s="22" t="s">
        <v>539</v>
      </c>
      <c r="B157" s="22" t="s">
        <v>540</v>
      </c>
      <c r="C157" s="22" t="s">
        <v>541</v>
      </c>
      <c r="D157" s="22" t="s">
        <v>22</v>
      </c>
      <c r="E157" s="28" t="s">
        <v>14</v>
      </c>
      <c r="F157" s="29" t="s">
        <v>542</v>
      </c>
      <c r="G157" s="29" t="s">
        <v>543</v>
      </c>
      <c r="H157" s="28"/>
      <c r="I157" s="30" t="str">
        <f>HYPERLINK("mailto:kim-macaulay@charter.net","kim-macaulay@charter.net")</f>
        <v>kim-macaulay@charter.net</v>
      </c>
      <c r="J157" s="27">
        <v>1</v>
      </c>
      <c r="K157" s="31"/>
    </row>
    <row r="158" spans="1:11" ht="12">
      <c r="A158" s="22" t="s">
        <v>544</v>
      </c>
      <c r="B158" s="22" t="s">
        <v>545</v>
      </c>
      <c r="C158" s="22"/>
      <c r="D158" s="21"/>
      <c r="E158" s="28"/>
      <c r="F158" s="24"/>
      <c r="G158" s="24"/>
      <c r="H158" s="23"/>
      <c r="I158" s="26" t="str">
        <f>HYPERLINK("mailto:mbmadden10@yahoo.com","mbmadden10@yahoo.com")</f>
        <v>mbmadden10@yahoo.com</v>
      </c>
      <c r="J158" s="27">
        <v>1</v>
      </c>
      <c r="K158" s="31"/>
    </row>
    <row r="159" spans="1:11" ht="12">
      <c r="A159" s="21" t="s">
        <v>546</v>
      </c>
      <c r="B159" s="21" t="s">
        <v>547</v>
      </c>
      <c r="C159" s="22"/>
      <c r="D159" s="21"/>
      <c r="E159" s="23"/>
      <c r="F159" s="24"/>
      <c r="G159" s="24"/>
      <c r="H159" s="23"/>
      <c r="I159" s="26" t="str">
        <f>HYPERLINK("mailto:sarahmagen@gmail.com","sarahmagen@gmail.com")</f>
        <v>sarahmagen@gmail.com</v>
      </c>
      <c r="J159" s="27">
        <v>1</v>
      </c>
      <c r="K159" s="31"/>
    </row>
    <row r="160" spans="1:11" ht="25.5" customHeight="1">
      <c r="A160" s="22" t="s">
        <v>548</v>
      </c>
      <c r="B160" s="22" t="s">
        <v>549</v>
      </c>
      <c r="C160" s="22" t="s">
        <v>550</v>
      </c>
      <c r="D160" s="22" t="s">
        <v>551</v>
      </c>
      <c r="E160" s="28" t="s">
        <v>14</v>
      </c>
      <c r="F160" s="29" t="s">
        <v>552</v>
      </c>
      <c r="G160" s="29" t="s">
        <v>553</v>
      </c>
      <c r="H160" s="28"/>
      <c r="I160" s="23" t="s">
        <v>554</v>
      </c>
      <c r="J160" s="27">
        <v>3</v>
      </c>
      <c r="K160" s="31"/>
    </row>
    <row r="161" spans="1:11" ht="12">
      <c r="A161" s="21" t="s">
        <v>555</v>
      </c>
      <c r="B161" s="21" t="s">
        <v>556</v>
      </c>
      <c r="C161" s="22" t="s">
        <v>557</v>
      </c>
      <c r="D161" s="22" t="s">
        <v>18</v>
      </c>
      <c r="E161" s="28" t="s">
        <v>14</v>
      </c>
      <c r="F161" s="24">
        <v>53716</v>
      </c>
      <c r="G161" s="24" t="s">
        <v>558</v>
      </c>
      <c r="H161" s="23"/>
      <c r="I161" s="26" t="str">
        <f>HYPERLINK("mailto:cemandt@tds.net","cemandt@tds.net")</f>
        <v>cemandt@tds.net</v>
      </c>
      <c r="J161" s="27">
        <v>3</v>
      </c>
      <c r="K161" s="31" t="s">
        <v>559</v>
      </c>
    </row>
    <row r="162" spans="1:11" ht="24">
      <c r="A162" s="22" t="s">
        <v>560</v>
      </c>
      <c r="B162" s="22" t="s">
        <v>561</v>
      </c>
      <c r="C162" s="22" t="s">
        <v>557</v>
      </c>
      <c r="D162" s="22" t="s">
        <v>18</v>
      </c>
      <c r="E162" s="28" t="s">
        <v>14</v>
      </c>
      <c r="F162" s="29">
        <v>53716</v>
      </c>
      <c r="G162" s="29" t="s">
        <v>558</v>
      </c>
      <c r="H162" s="28"/>
      <c r="I162" s="30" t="str">
        <f>HYPERLINK("mailto:lmandt@tds.net","lmandt@tds.net")</f>
        <v>lmandt@tds.net</v>
      </c>
      <c r="J162" s="27">
        <v>3</v>
      </c>
      <c r="K162" s="36" t="s">
        <v>562</v>
      </c>
    </row>
    <row r="163" spans="1:11" ht="12">
      <c r="A163" s="21" t="s">
        <v>563</v>
      </c>
      <c r="B163" s="21" t="s">
        <v>564</v>
      </c>
      <c r="C163" s="22" t="s">
        <v>565</v>
      </c>
      <c r="D163" s="21" t="s">
        <v>566</v>
      </c>
      <c r="E163" s="23" t="s">
        <v>567</v>
      </c>
      <c r="F163" s="24"/>
      <c r="G163" s="24" t="s">
        <v>568</v>
      </c>
      <c r="H163" s="23"/>
      <c r="I163" s="26" t="str">
        <f>HYPERLINK("mailto:geomangus@msn.com","geomangus@msn.com")</f>
        <v>geomangus@msn.com</v>
      </c>
      <c r="J163" s="27">
        <v>3</v>
      </c>
      <c r="K163" s="31"/>
    </row>
    <row r="164" spans="1:11" ht="12">
      <c r="A164" s="22" t="s">
        <v>472</v>
      </c>
      <c r="B164" s="22" t="s">
        <v>569</v>
      </c>
      <c r="C164" s="22" t="s">
        <v>570</v>
      </c>
      <c r="D164" s="22" t="s">
        <v>45</v>
      </c>
      <c r="E164" s="28" t="s">
        <v>14</v>
      </c>
      <c r="F164" s="24">
        <v>53527</v>
      </c>
      <c r="G164" s="29" t="s">
        <v>571</v>
      </c>
      <c r="H164" s="28"/>
      <c r="I164" s="26" t="str">
        <f>HYPERLINK("mailto:kmanthei@charter.net","kmanthei@charter.net ")</f>
        <v xml:space="preserve">kmanthei@charter.net </v>
      </c>
      <c r="J164" s="27">
        <v>3</v>
      </c>
      <c r="K164" s="31"/>
    </row>
    <row r="165" spans="1:11" ht="12">
      <c r="A165" s="22" t="s">
        <v>572</v>
      </c>
      <c r="B165" s="22" t="s">
        <v>569</v>
      </c>
      <c r="C165" s="22" t="s">
        <v>570</v>
      </c>
      <c r="D165" s="22" t="s">
        <v>45</v>
      </c>
      <c r="E165" s="28" t="s">
        <v>14</v>
      </c>
      <c r="F165" s="29">
        <v>53527</v>
      </c>
      <c r="G165" s="29" t="s">
        <v>573</v>
      </c>
      <c r="H165" s="28"/>
      <c r="I165" s="30" t="str">
        <f>HYPERLINK("mailto:kmanthei@charter.net","kmanthei@charter.net")</f>
        <v>kmanthei@charter.net</v>
      </c>
      <c r="J165" s="27">
        <v>1</v>
      </c>
      <c r="K165" s="31"/>
    </row>
    <row r="166" spans="1:11" ht="25.5" customHeight="1">
      <c r="A166" s="22" t="s">
        <v>574</v>
      </c>
      <c r="B166" s="22" t="s">
        <v>575</v>
      </c>
      <c r="C166" s="22" t="s">
        <v>576</v>
      </c>
      <c r="D166" s="22" t="s">
        <v>18</v>
      </c>
      <c r="E166" s="28" t="s">
        <v>14</v>
      </c>
      <c r="F166" s="29" t="s">
        <v>577</v>
      </c>
      <c r="G166" s="29" t="s">
        <v>578</v>
      </c>
      <c r="H166" s="28"/>
      <c r="I166" s="30" t="str">
        <f>HYPERLINK("mailto:ichactc@aol.com","ichactc@aol.com ")</f>
        <v xml:space="preserve">ichactc@aol.com </v>
      </c>
      <c r="J166" s="27">
        <v>1</v>
      </c>
      <c r="K166" s="31"/>
    </row>
    <row r="167" spans="1:11" ht="12">
      <c r="A167" s="22" t="s">
        <v>579</v>
      </c>
      <c r="B167" s="22" t="s">
        <v>580</v>
      </c>
      <c r="C167" s="22" t="s">
        <v>581</v>
      </c>
      <c r="D167" s="22" t="s">
        <v>53</v>
      </c>
      <c r="E167" s="28" t="s">
        <v>14</v>
      </c>
      <c r="F167" s="29">
        <v>53558</v>
      </c>
      <c r="G167" s="29" t="s">
        <v>582</v>
      </c>
      <c r="H167" s="28"/>
      <c r="I167" s="30" t="str">
        <f>HYPERLINK("mailto:arlenemartin@msn.com","arlenemartin@msn.com")</f>
        <v>arlenemartin@msn.com</v>
      </c>
      <c r="J167" s="27">
        <v>1</v>
      </c>
      <c r="K167" s="31"/>
    </row>
    <row r="168" spans="1:11" ht="24">
      <c r="A168" s="38" t="s">
        <v>583</v>
      </c>
      <c r="B168" s="21" t="s">
        <v>584</v>
      </c>
      <c r="C168" s="21" t="s">
        <v>585</v>
      </c>
      <c r="D168" s="21" t="s">
        <v>18</v>
      </c>
      <c r="E168" s="23" t="s">
        <v>14</v>
      </c>
      <c r="F168" s="25"/>
      <c r="G168" s="39" t="s">
        <v>586</v>
      </c>
      <c r="H168" s="40"/>
      <c r="I168" s="41" t="str">
        <f>HYPERLINK("mailto:tmartinez@cityofmadison.com","tmartinez@cityofmadison.com ")</f>
        <v xml:space="preserve">tmartinez@cityofmadison.com </v>
      </c>
      <c r="J168" s="42">
        <v>3</v>
      </c>
      <c r="K168" s="34" t="s">
        <v>587</v>
      </c>
    </row>
    <row r="169" spans="1:11" ht="12">
      <c r="A169" s="38" t="s">
        <v>583</v>
      </c>
      <c r="B169" s="21" t="s">
        <v>584</v>
      </c>
      <c r="C169" s="21" t="s">
        <v>588</v>
      </c>
      <c r="D169" s="21" t="s">
        <v>18</v>
      </c>
      <c r="E169" s="23" t="s">
        <v>14</v>
      </c>
      <c r="F169" s="25"/>
      <c r="G169" s="39" t="s">
        <v>589</v>
      </c>
      <c r="H169" s="40"/>
      <c r="I169" s="41" t="str">
        <f>HYPERLINK("mailto:tresa.martinez@yahoo.com","tresa.martinez@yahoo.com")</f>
        <v>tresa.martinez@yahoo.com</v>
      </c>
      <c r="J169" s="42">
        <v>2</v>
      </c>
      <c r="K169" s="25"/>
    </row>
    <row r="170" spans="1:11" ht="12">
      <c r="A170" s="22" t="s">
        <v>424</v>
      </c>
      <c r="B170" s="22" t="s">
        <v>590</v>
      </c>
      <c r="C170" s="22" t="s">
        <v>591</v>
      </c>
      <c r="D170" s="21" t="s">
        <v>22</v>
      </c>
      <c r="E170" s="23" t="s">
        <v>14</v>
      </c>
      <c r="F170" s="24">
        <v>53575</v>
      </c>
      <c r="G170" s="24"/>
      <c r="H170" s="23"/>
      <c r="I170" s="26" t="str">
        <f>HYPERLINK("mailto:andreamast414@hotmail.com","andreamast414@hotmail.com")</f>
        <v>andreamast414@hotmail.com</v>
      </c>
      <c r="J170" s="27">
        <v>1</v>
      </c>
      <c r="K170" s="31"/>
    </row>
    <row r="171" spans="1:11" ht="25.5" customHeight="1">
      <c r="A171" s="22" t="s">
        <v>592</v>
      </c>
      <c r="B171" s="22" t="s">
        <v>593</v>
      </c>
      <c r="C171" s="21"/>
      <c r="D171" s="21"/>
      <c r="E171" s="23"/>
      <c r="F171" s="24"/>
      <c r="G171" s="24"/>
      <c r="H171" s="23"/>
      <c r="I171" s="26" t="str">
        <f>HYPERLINK("mailto:deedlepie@gmail.com","deedlepie@gmail.com")</f>
        <v>deedlepie@gmail.com</v>
      </c>
      <c r="J171" s="27">
        <v>1</v>
      </c>
      <c r="K171" s="31"/>
    </row>
    <row r="172" spans="1:11" ht="12">
      <c r="A172" s="22" t="s">
        <v>594</v>
      </c>
      <c r="B172" s="22" t="s">
        <v>595</v>
      </c>
      <c r="C172" s="22"/>
      <c r="D172" s="22"/>
      <c r="E172" s="28"/>
      <c r="F172" s="29"/>
      <c r="G172" s="29"/>
      <c r="H172" s="28"/>
      <c r="I172" s="30" t="s">
        <v>596</v>
      </c>
      <c r="J172" s="27">
        <v>3</v>
      </c>
      <c r="K172" s="31"/>
    </row>
    <row r="173" spans="1:11" ht="24">
      <c r="A173" s="22" t="s">
        <v>597</v>
      </c>
      <c r="B173" s="22" t="s">
        <v>598</v>
      </c>
      <c r="C173" s="22" t="s">
        <v>599</v>
      </c>
      <c r="D173" s="22" t="s">
        <v>18</v>
      </c>
      <c r="E173" s="28" t="s">
        <v>14</v>
      </c>
      <c r="F173" s="24">
        <v>53703</v>
      </c>
      <c r="G173" s="29" t="s">
        <v>600</v>
      </c>
      <c r="H173" s="28"/>
      <c r="I173" s="26" t="str">
        <f>HYPERLINK("mailto:joanm@wifamilyties.org","joanm@wifamilyties.org ")</f>
        <v xml:space="preserve">joanm@wifamilyties.org </v>
      </c>
      <c r="J173" s="27">
        <v>3</v>
      </c>
      <c r="K173" s="31" t="s">
        <v>601</v>
      </c>
    </row>
    <row r="174" spans="1:11" ht="12">
      <c r="A174" s="21" t="s">
        <v>602</v>
      </c>
      <c r="B174" s="21" t="s">
        <v>603</v>
      </c>
      <c r="C174" s="22" t="s">
        <v>604</v>
      </c>
      <c r="D174" s="21" t="s">
        <v>62</v>
      </c>
      <c r="E174" s="23" t="s">
        <v>14</v>
      </c>
      <c r="F174" s="24">
        <v>53593</v>
      </c>
      <c r="G174" s="24" t="s">
        <v>605</v>
      </c>
      <c r="H174" s="23"/>
      <c r="I174" s="26" t="str">
        <f>HYPERLINK("mailto:davemays@realtor.com","davemays@realtor.com")</f>
        <v>davemays@realtor.com</v>
      </c>
      <c r="J174" s="27">
        <v>3</v>
      </c>
      <c r="K174" s="31"/>
    </row>
    <row r="175" spans="1:11" ht="12">
      <c r="A175" s="22" t="s">
        <v>606</v>
      </c>
      <c r="B175" s="22" t="s">
        <v>607</v>
      </c>
      <c r="C175" s="22" t="s">
        <v>608</v>
      </c>
      <c r="D175" s="22" t="s">
        <v>18</v>
      </c>
      <c r="E175" s="28" t="s">
        <v>14</v>
      </c>
      <c r="F175" s="29" t="s">
        <v>609</v>
      </c>
      <c r="G175" s="29" t="s">
        <v>610</v>
      </c>
      <c r="H175" s="28"/>
      <c r="I175" s="30" t="str">
        <f>HYPERLINK("mailto:maggiemac@charter.net","maggiemac@charter.net ")</f>
        <v xml:space="preserve">maggiemac@charter.net </v>
      </c>
      <c r="J175" s="27">
        <v>1</v>
      </c>
      <c r="K175" s="31"/>
    </row>
    <row r="176" spans="1:11" ht="12">
      <c r="A176" s="21" t="s">
        <v>611</v>
      </c>
      <c r="B176" s="21" t="s">
        <v>612</v>
      </c>
      <c r="C176" s="22" t="s">
        <v>613</v>
      </c>
      <c r="D176" s="21" t="s">
        <v>18</v>
      </c>
      <c r="E176" s="23" t="s">
        <v>14</v>
      </c>
      <c r="F176" s="24">
        <v>53711</v>
      </c>
      <c r="G176" s="24">
        <v>6082428933</v>
      </c>
      <c r="H176" s="23"/>
      <c r="I176" s="26" t="str">
        <f>HYPERLINK("mailto:monelia@aol.com","monelia@aol.com")</f>
        <v>monelia@aol.com</v>
      </c>
      <c r="J176" s="27">
        <v>1</v>
      </c>
      <c r="K176" s="31"/>
    </row>
    <row r="177" spans="1:11" ht="12">
      <c r="A177" s="22" t="s">
        <v>614</v>
      </c>
      <c r="B177" s="22" t="s">
        <v>615</v>
      </c>
      <c r="C177" s="22" t="s">
        <v>616</v>
      </c>
      <c r="D177" s="22" t="s">
        <v>101</v>
      </c>
      <c r="E177" s="28" t="s">
        <v>14</v>
      </c>
      <c r="F177" s="29" t="s">
        <v>617</v>
      </c>
      <c r="G177" s="29" t="s">
        <v>618</v>
      </c>
      <c r="H177" s="28"/>
      <c r="I177" s="30" t="str">
        <f>HYPERLINK("mailto:jasmc4@aol.com","jasmc4@aol.com ")</f>
        <v xml:space="preserve">jasmc4@aol.com </v>
      </c>
      <c r="J177" s="27">
        <v>1</v>
      </c>
      <c r="K177" s="31"/>
    </row>
    <row r="178" spans="1:11" ht="12">
      <c r="A178" s="22" t="s">
        <v>619</v>
      </c>
      <c r="B178" s="22" t="s">
        <v>620</v>
      </c>
      <c r="C178" s="22" t="s">
        <v>621</v>
      </c>
      <c r="D178" s="22" t="s">
        <v>18</v>
      </c>
      <c r="E178" s="28" t="s">
        <v>14</v>
      </c>
      <c r="F178" s="24">
        <v>53717</v>
      </c>
      <c r="G178" s="24"/>
      <c r="H178" s="23"/>
      <c r="I178" s="26" t="str">
        <f>HYPERLINK("mailto:conor.mcguire@charter.net","conor.mcguire@charter.net")</f>
        <v>conor.mcguire@charter.net</v>
      </c>
      <c r="J178" s="27">
        <v>1</v>
      </c>
      <c r="K178" s="31"/>
    </row>
    <row r="179" spans="1:11" ht="12">
      <c r="A179" s="22" t="s">
        <v>151</v>
      </c>
      <c r="B179" s="22" t="s">
        <v>622</v>
      </c>
      <c r="C179" s="22" t="s">
        <v>623</v>
      </c>
      <c r="D179" s="22" t="s">
        <v>624</v>
      </c>
      <c r="E179" s="28" t="s">
        <v>14</v>
      </c>
      <c r="F179" s="29">
        <v>53532</v>
      </c>
      <c r="G179" s="29" t="s">
        <v>625</v>
      </c>
      <c r="H179" s="28"/>
      <c r="I179" s="30" t="str">
        <f>HYPERLINK("mailto:jcl123@merr.com","jcl123@merr.com")</f>
        <v>jcl123@merr.com</v>
      </c>
      <c r="J179" s="27">
        <v>1</v>
      </c>
      <c r="K179" s="31"/>
    </row>
    <row r="180" spans="1:11" ht="25.5" customHeight="1">
      <c r="A180" s="22" t="s">
        <v>626</v>
      </c>
      <c r="B180" s="22" t="s">
        <v>627</v>
      </c>
      <c r="C180" s="21" t="s">
        <v>628</v>
      </c>
      <c r="D180" s="22" t="s">
        <v>18</v>
      </c>
      <c r="E180" s="28" t="s">
        <v>14</v>
      </c>
      <c r="F180" s="29">
        <v>53705</v>
      </c>
      <c r="G180" s="29" t="s">
        <v>629</v>
      </c>
      <c r="H180" s="28"/>
      <c r="I180" s="30" t="str">
        <f>HYPERLINK("mailto:amcmurraymd@gmail.com","amcmurraymd@gmail.com")</f>
        <v>amcmurraymd@gmail.com</v>
      </c>
      <c r="J180" s="27">
        <v>3</v>
      </c>
      <c r="K180" s="31" t="s">
        <v>372</v>
      </c>
    </row>
    <row r="181" spans="1:11" ht="12">
      <c r="A181" s="21" t="s">
        <v>630</v>
      </c>
      <c r="B181" s="21" t="s">
        <v>631</v>
      </c>
      <c r="C181" s="22" t="s">
        <v>632</v>
      </c>
      <c r="D181" s="21" t="s">
        <v>62</v>
      </c>
      <c r="E181" s="23" t="s">
        <v>14</v>
      </c>
      <c r="F181" s="24"/>
      <c r="G181" s="24"/>
      <c r="H181" s="23"/>
      <c r="I181" s="37" t="str">
        <f>HYPERLINK("mailto:mcnallir@verona.k12.wi.us","mcnallir@verona.k12.wi.us")</f>
        <v>mcnallir@verona.k12.wi.us</v>
      </c>
      <c r="J181" s="27">
        <v>3</v>
      </c>
      <c r="K181" s="34" t="s">
        <v>633</v>
      </c>
    </row>
    <row r="182" spans="1:11" ht="24">
      <c r="A182" s="22" t="s">
        <v>634</v>
      </c>
      <c r="B182" s="22" t="s">
        <v>635</v>
      </c>
      <c r="C182" s="22"/>
      <c r="D182" s="22"/>
      <c r="E182" s="28" t="s">
        <v>14</v>
      </c>
      <c r="F182" s="29"/>
      <c r="G182" s="29" t="s">
        <v>636</v>
      </c>
      <c r="H182" s="28"/>
      <c r="I182" s="30" t="str">
        <f>HYPERLINK("mailto:drjocelynm@gmail.com","drjocelynm@gmail.com")</f>
        <v>drjocelynm@gmail.com</v>
      </c>
      <c r="J182" s="27">
        <v>3</v>
      </c>
      <c r="K182" s="36" t="s">
        <v>637</v>
      </c>
    </row>
    <row r="183" spans="1:11" ht="12">
      <c r="A183" s="22" t="s">
        <v>638</v>
      </c>
      <c r="B183" s="22" t="s">
        <v>639</v>
      </c>
      <c r="C183" s="22" t="s">
        <v>640</v>
      </c>
      <c r="D183" s="22" t="s">
        <v>18</v>
      </c>
      <c r="E183" s="28" t="s">
        <v>14</v>
      </c>
      <c r="F183" s="24">
        <v>53713</v>
      </c>
      <c r="G183" s="24">
        <v>2779597</v>
      </c>
      <c r="H183" s="23"/>
      <c r="I183" s="26" t="str">
        <f>HYPERLINK("mailto:Moore.chris@co.dane.wi.us","Moore.chris@co.dane.wi.us ")</f>
        <v xml:space="preserve">Moore.chris@co.dane.wi.us </v>
      </c>
      <c r="J183" s="27">
        <v>3</v>
      </c>
      <c r="K183" s="31"/>
    </row>
    <row r="184" spans="1:11" ht="36">
      <c r="A184" s="21" t="s">
        <v>641</v>
      </c>
      <c r="B184" s="21" t="s">
        <v>642</v>
      </c>
      <c r="C184" s="22"/>
      <c r="D184" s="21"/>
      <c r="E184" s="23"/>
      <c r="F184" s="24"/>
      <c r="G184" s="24" t="s">
        <v>643</v>
      </c>
      <c r="H184" s="25" t="s">
        <v>644</v>
      </c>
      <c r="I184" s="25" t="s">
        <v>645</v>
      </c>
      <c r="J184" s="27">
        <v>1</v>
      </c>
      <c r="K184" s="32"/>
    </row>
    <row r="185" spans="1:11" ht="12">
      <c r="A185" s="38" t="s">
        <v>646</v>
      </c>
      <c r="B185" s="21" t="s">
        <v>647</v>
      </c>
      <c r="C185" s="21" t="s">
        <v>648</v>
      </c>
      <c r="D185" s="21" t="s">
        <v>649</v>
      </c>
      <c r="E185" s="23" t="s">
        <v>14</v>
      </c>
      <c r="F185" s="24">
        <v>53551</v>
      </c>
      <c r="G185" s="39" t="s">
        <v>650</v>
      </c>
      <c r="H185" s="40"/>
      <c r="I185" s="41" t="str">
        <f>HYPERLINK("mailto:tntlady1964@aol.com","tntlady1964@aol.com")</f>
        <v>tntlady1964@aol.com</v>
      </c>
      <c r="J185" s="42">
        <v>3</v>
      </c>
      <c r="K185" s="25"/>
    </row>
    <row r="186" spans="1:11" ht="12">
      <c r="A186" s="21" t="s">
        <v>151</v>
      </c>
      <c r="B186" s="21" t="s">
        <v>651</v>
      </c>
      <c r="C186" s="22" t="s">
        <v>652</v>
      </c>
      <c r="D186" s="22" t="s">
        <v>18</v>
      </c>
      <c r="E186" s="28" t="s">
        <v>14</v>
      </c>
      <c r="F186" s="24">
        <v>53715</v>
      </c>
      <c r="G186" s="24"/>
      <c r="H186" s="23"/>
      <c r="I186" s="26" t="str">
        <f>HYPERLINK("mailto:jknielse@uhs.wisc.edu","jknielse@uhs.wisc.edu")</f>
        <v>jknielse@uhs.wisc.edu</v>
      </c>
      <c r="J186" s="27">
        <v>3</v>
      </c>
      <c r="K186" s="31"/>
    </row>
    <row r="187" spans="1:11" ht="12">
      <c r="A187" s="22" t="s">
        <v>653</v>
      </c>
      <c r="B187" s="22" t="s">
        <v>654</v>
      </c>
      <c r="C187" s="22" t="s">
        <v>655</v>
      </c>
      <c r="D187" s="22" t="s">
        <v>141</v>
      </c>
      <c r="E187" s="28" t="s">
        <v>14</v>
      </c>
      <c r="F187" s="24"/>
      <c r="G187" s="24" t="s">
        <v>656</v>
      </c>
      <c r="H187" s="23"/>
      <c r="I187" s="26" t="str">
        <f>HYPERLINK("mailto:JoAnn.Nishiura@deancare.com","JoAnn.Nishiura@deancare.com")</f>
        <v>JoAnn.Nishiura@deancare.com</v>
      </c>
      <c r="J187" s="27">
        <v>3</v>
      </c>
      <c r="K187" s="31" t="s">
        <v>657</v>
      </c>
    </row>
    <row r="188" spans="1:11" ht="12">
      <c r="A188" s="22" t="s">
        <v>462</v>
      </c>
      <c r="B188" s="22" t="s">
        <v>658</v>
      </c>
      <c r="C188" s="21" t="s">
        <v>659</v>
      </c>
      <c r="D188" s="22" t="s">
        <v>261</v>
      </c>
      <c r="E188" s="28" t="s">
        <v>14</v>
      </c>
      <c r="F188" s="24">
        <v>53597</v>
      </c>
      <c r="G188" s="24"/>
      <c r="H188" s="23"/>
      <c r="I188" s="26" t="str">
        <f>HYPERLINK("mailto:noltemeyers@charter.net","noltemeyers@charter.net")</f>
        <v>noltemeyers@charter.net</v>
      </c>
      <c r="J188" s="27">
        <v>3</v>
      </c>
      <c r="K188" s="31"/>
    </row>
    <row r="189" spans="1:11" ht="12">
      <c r="A189" s="21" t="s">
        <v>660</v>
      </c>
      <c r="B189" s="21" t="s">
        <v>661</v>
      </c>
      <c r="C189" s="22" t="s">
        <v>662</v>
      </c>
      <c r="D189" s="21" t="s">
        <v>333</v>
      </c>
      <c r="E189" s="23" t="s">
        <v>14</v>
      </c>
      <c r="F189" s="24">
        <v>53589</v>
      </c>
      <c r="G189" s="24">
        <v>6088772802</v>
      </c>
      <c r="H189" s="23"/>
      <c r="I189" s="26" t="str">
        <f>HYPERLINK("mailto:bjorourke2000@yahoo.com","bjorourke2000@yahoo.com")</f>
        <v>bjorourke2000@yahoo.com</v>
      </c>
      <c r="J189" s="27">
        <v>1</v>
      </c>
      <c r="K189" s="31"/>
    </row>
    <row r="190" spans="1:11" ht="12">
      <c r="A190" s="22" t="s">
        <v>394</v>
      </c>
      <c r="B190" s="22" t="s">
        <v>663</v>
      </c>
      <c r="C190" s="22" t="s">
        <v>664</v>
      </c>
      <c r="D190" s="22" t="s">
        <v>40</v>
      </c>
      <c r="E190" s="28" t="s">
        <v>14</v>
      </c>
      <c r="F190" s="29">
        <v>53711</v>
      </c>
      <c r="G190" s="29" t="s">
        <v>665</v>
      </c>
      <c r="H190" s="28"/>
      <c r="I190" s="30" t="str">
        <f>HYPERLINK("mailto:asogilvie@ameritech.net","asogilvie@ameritech.net")</f>
        <v>asogilvie@ameritech.net</v>
      </c>
      <c r="J190" s="27">
        <v>1</v>
      </c>
      <c r="K190" s="31"/>
    </row>
    <row r="191" spans="1:11" ht="25.5" customHeight="1">
      <c r="A191" s="22" t="s">
        <v>666</v>
      </c>
      <c r="B191" s="22" t="s">
        <v>667</v>
      </c>
      <c r="C191" s="22"/>
      <c r="D191" s="22"/>
      <c r="E191" s="28"/>
      <c r="F191" s="29"/>
      <c r="G191" s="29"/>
      <c r="H191" s="28"/>
      <c r="I191" s="30" t="str">
        <f>HYPERLINK("mailto:precisionexec@gmail.com","precisionexec@gmail.com")</f>
        <v>precisionexec@gmail.com</v>
      </c>
      <c r="J191" s="27">
        <v>1</v>
      </c>
      <c r="K191" s="31"/>
    </row>
    <row r="192" spans="1:11" ht="12">
      <c r="A192" s="21" t="s">
        <v>668</v>
      </c>
      <c r="B192" s="21" t="s">
        <v>669</v>
      </c>
      <c r="C192" s="22" t="s">
        <v>670</v>
      </c>
      <c r="D192" s="21" t="s">
        <v>18</v>
      </c>
      <c r="E192" s="23" t="s">
        <v>14</v>
      </c>
      <c r="F192" s="24">
        <v>53717</v>
      </c>
      <c r="G192" s="24" t="s">
        <v>671</v>
      </c>
      <c r="H192" s="23"/>
      <c r="I192" s="26" t="str">
        <f>HYPERLINK("mailto:jerrine@chorus.net","jerrine@chorus.net")</f>
        <v>jerrine@chorus.net</v>
      </c>
      <c r="J192" s="27">
        <v>1</v>
      </c>
      <c r="K192" s="31"/>
    </row>
    <row r="193" spans="1:11" ht="38.25" customHeight="1">
      <c r="A193" s="22" t="s">
        <v>86</v>
      </c>
      <c r="B193" s="22" t="s">
        <v>672</v>
      </c>
      <c r="C193" s="22" t="s">
        <v>673</v>
      </c>
      <c r="D193" s="22" t="s">
        <v>430</v>
      </c>
      <c r="E193" s="28" t="s">
        <v>14</v>
      </c>
      <c r="F193" s="29">
        <v>53578</v>
      </c>
      <c r="G193" s="29" t="s">
        <v>674</v>
      </c>
      <c r="H193" s="28"/>
      <c r="I193" s="30" t="str">
        <f>HYPERLINK("mailto:dpage@hhuvns.org","dpage@hhuvns.org")</f>
        <v>dpage@hhuvns.org</v>
      </c>
      <c r="J193" s="27">
        <v>3</v>
      </c>
      <c r="K193" s="31"/>
    </row>
    <row r="194" spans="1:11" ht="24">
      <c r="A194" s="21" t="s">
        <v>675</v>
      </c>
      <c r="B194" s="21" t="s">
        <v>676</v>
      </c>
      <c r="C194" s="22"/>
      <c r="D194" s="22" t="s">
        <v>18</v>
      </c>
      <c r="E194" s="28" t="s">
        <v>14</v>
      </c>
      <c r="F194" s="24"/>
      <c r="G194" s="29" t="s">
        <v>677</v>
      </c>
      <c r="H194" s="28"/>
      <c r="I194" s="26" t="str">
        <f>HYPERLINK("mailto:cathie@mindmattersclinics.com","cathie@mindmattersclinics.com")</f>
        <v>cathie@mindmattersclinics.com</v>
      </c>
      <c r="J194" s="27">
        <v>3</v>
      </c>
      <c r="K194" s="36" t="s">
        <v>678</v>
      </c>
    </row>
    <row r="195" spans="1:11" ht="12">
      <c r="A195" s="21"/>
      <c r="B195" s="21" t="s">
        <v>679</v>
      </c>
      <c r="C195" s="22"/>
      <c r="D195" s="21"/>
      <c r="E195" s="23"/>
      <c r="F195" s="24"/>
      <c r="G195" s="24"/>
      <c r="H195" s="23"/>
      <c r="I195" s="26" t="s">
        <v>680</v>
      </c>
      <c r="J195" s="27">
        <v>1</v>
      </c>
      <c r="K195" s="31"/>
    </row>
    <row r="196" spans="1:11" ht="36">
      <c r="A196" s="21" t="s">
        <v>681</v>
      </c>
      <c r="B196" s="21" t="s">
        <v>682</v>
      </c>
      <c r="C196" s="22" t="s">
        <v>683</v>
      </c>
      <c r="D196" s="21"/>
      <c r="E196" s="23"/>
      <c r="F196" s="24"/>
      <c r="G196" s="24"/>
      <c r="H196" s="23"/>
      <c r="I196" s="26" t="str">
        <f>HYPERLINK("mailto:cperry@edgewood.edu","cperry@edgewood.edu")</f>
        <v>cperry@edgewood.edu</v>
      </c>
      <c r="J196" s="27">
        <v>3</v>
      </c>
      <c r="K196" s="36" t="s">
        <v>684</v>
      </c>
    </row>
    <row r="197" spans="1:11" ht="12">
      <c r="A197" s="22" t="s">
        <v>83</v>
      </c>
      <c r="B197" s="22" t="s">
        <v>685</v>
      </c>
      <c r="C197" s="22" t="s">
        <v>686</v>
      </c>
      <c r="D197" s="22" t="s">
        <v>18</v>
      </c>
      <c r="E197" s="28" t="s">
        <v>14</v>
      </c>
      <c r="F197" s="29" t="s">
        <v>687</v>
      </c>
      <c r="G197" s="29" t="s">
        <v>688</v>
      </c>
      <c r="H197" s="28"/>
      <c r="I197" s="30" t="str">
        <f>HYPERLINK("mailto:pfankuka@hotmail.com","pfankuka@hotmail.com")</f>
        <v>pfankuka@hotmail.com</v>
      </c>
      <c r="J197" s="27">
        <v>3</v>
      </c>
      <c r="K197" s="31"/>
    </row>
    <row r="198" spans="1:11" ht="12">
      <c r="A198" s="21" t="s">
        <v>46</v>
      </c>
      <c r="B198" s="21" t="s">
        <v>689</v>
      </c>
      <c r="C198" s="22" t="s">
        <v>690</v>
      </c>
      <c r="D198" s="21" t="s">
        <v>691</v>
      </c>
      <c r="E198" s="23" t="s">
        <v>14</v>
      </c>
      <c r="F198" s="24">
        <v>53960</v>
      </c>
      <c r="G198" s="24" t="s">
        <v>692</v>
      </c>
      <c r="H198" s="23"/>
      <c r="I198" s="26" t="str">
        <f>HYPERLINK("mailto:tpotenberg@isthmuseng.com","tpotenberg@isthmuseng.com ")</f>
        <v xml:space="preserve">tpotenberg@isthmuseng.com </v>
      </c>
      <c r="J198" s="27">
        <v>1</v>
      </c>
      <c r="K198" s="25"/>
    </row>
    <row r="199" spans="1:11" ht="12">
      <c r="A199" s="22" t="s">
        <v>693</v>
      </c>
      <c r="B199" s="22" t="s">
        <v>694</v>
      </c>
      <c r="C199" s="22" t="s">
        <v>695</v>
      </c>
      <c r="D199" s="22" t="s">
        <v>18</v>
      </c>
      <c r="E199" s="28" t="s">
        <v>14</v>
      </c>
      <c r="F199" s="24"/>
      <c r="G199" s="24" t="s">
        <v>696</v>
      </c>
      <c r="H199" s="23"/>
      <c r="I199" s="26" t="str">
        <f>HYPERLINK("mailto:cpropper@charter.net","cpropper@charter.net")</f>
        <v>cpropper@charter.net</v>
      </c>
      <c r="J199" s="27">
        <v>3</v>
      </c>
      <c r="K199" s="31" t="s">
        <v>697</v>
      </c>
    </row>
    <row r="200" spans="1:11" ht="12">
      <c r="A200" s="22" t="s">
        <v>698</v>
      </c>
      <c r="B200" s="22" t="s">
        <v>699</v>
      </c>
      <c r="C200" s="22" t="s">
        <v>700</v>
      </c>
      <c r="D200" s="22" t="s">
        <v>18</v>
      </c>
      <c r="E200" s="28" t="s">
        <v>14</v>
      </c>
      <c r="F200" s="29" t="s">
        <v>701</v>
      </c>
      <c r="G200" s="29" t="s">
        <v>702</v>
      </c>
      <c r="H200" s="28"/>
      <c r="I200" s="26" t="s">
        <v>703</v>
      </c>
      <c r="J200" s="27">
        <v>1</v>
      </c>
      <c r="K200" s="25"/>
    </row>
    <row r="201" spans="1:11" ht="12">
      <c r="A201" s="22" t="s">
        <v>704</v>
      </c>
      <c r="B201" s="22" t="s">
        <v>705</v>
      </c>
      <c r="C201" s="22" t="s">
        <v>706</v>
      </c>
      <c r="D201" s="22" t="s">
        <v>18</v>
      </c>
      <c r="E201" s="28" t="s">
        <v>14</v>
      </c>
      <c r="F201" s="29">
        <v>53705</v>
      </c>
      <c r="G201" s="29" t="s">
        <v>707</v>
      </c>
      <c r="H201" s="28"/>
      <c r="I201" s="26" t="str">
        <f>HYPERLINK("mailto:rankinsarahjane@yahoo.com","rankinsarahjane@yahoo.com")</f>
        <v>rankinsarahjane@yahoo.com</v>
      </c>
      <c r="J201" s="27">
        <v>1</v>
      </c>
      <c r="K201" s="31"/>
    </row>
    <row r="202" spans="1:11" ht="12">
      <c r="A202" s="22" t="s">
        <v>708</v>
      </c>
      <c r="B202" s="22" t="s">
        <v>709</v>
      </c>
      <c r="C202" s="22" t="s">
        <v>710</v>
      </c>
      <c r="D202" s="22" t="s">
        <v>18</v>
      </c>
      <c r="E202" s="28" t="s">
        <v>14</v>
      </c>
      <c r="F202" s="24"/>
      <c r="G202" s="24" t="s">
        <v>711</v>
      </c>
      <c r="H202" s="23"/>
      <c r="I202" s="26" t="str">
        <f>HYPERLINK("mailto:karlarath@hotmail.com","karlarath@hotmail.com")</f>
        <v>karlarath@hotmail.com</v>
      </c>
      <c r="J202" s="27">
        <v>3</v>
      </c>
      <c r="K202" s="36"/>
    </row>
    <row r="203" spans="1:11" ht="12">
      <c r="A203" s="22" t="s">
        <v>712</v>
      </c>
      <c r="B203" s="22" t="s">
        <v>713</v>
      </c>
      <c r="C203" s="22"/>
      <c r="D203" s="22"/>
      <c r="E203" s="28"/>
      <c r="F203" s="29"/>
      <c r="G203" s="29"/>
      <c r="H203" s="28"/>
      <c r="I203" s="30" t="str">
        <f>HYPERLINK("mailto:priley@uwhealth.org","priley@uwhealth.org")</f>
        <v>priley@uwhealth.org</v>
      </c>
      <c r="J203" s="27">
        <v>1</v>
      </c>
      <c r="K203" s="31"/>
    </row>
    <row r="204" spans="1:11" ht="12">
      <c r="A204" s="22" t="s">
        <v>468</v>
      </c>
      <c r="B204" s="22" t="s">
        <v>714</v>
      </c>
      <c r="C204" s="22" t="s">
        <v>715</v>
      </c>
      <c r="D204" s="22" t="s">
        <v>18</v>
      </c>
      <c r="E204" s="28" t="s">
        <v>14</v>
      </c>
      <c r="F204" s="29" t="s">
        <v>716</v>
      </c>
      <c r="G204" s="29" t="s">
        <v>717</v>
      </c>
      <c r="H204" s="28"/>
      <c r="I204" s="30" t="str">
        <f>HYPERLINK("mailto:likeal@sbcglobal.net","likeal@sbcglobal.net ")</f>
        <v xml:space="preserve">likeal@sbcglobal.net </v>
      </c>
      <c r="J204" s="27">
        <v>1</v>
      </c>
      <c r="K204" s="31"/>
    </row>
    <row r="205" spans="1:11" ht="12">
      <c r="A205" s="22" t="s">
        <v>718</v>
      </c>
      <c r="B205" s="22" t="s">
        <v>719</v>
      </c>
      <c r="C205" s="22" t="s">
        <v>720</v>
      </c>
      <c r="D205" s="22" t="s">
        <v>18</v>
      </c>
      <c r="E205" s="28" t="s">
        <v>14</v>
      </c>
      <c r="F205" s="24">
        <v>53704</v>
      </c>
      <c r="G205" s="29" t="s">
        <v>721</v>
      </c>
      <c r="H205" s="28"/>
      <c r="I205" s="26" t="str">
        <f>HYPERLINK("mailto:skong77@hotmail.com","skong77@hotmail.com ")</f>
        <v xml:space="preserve">skong77@hotmail.com </v>
      </c>
      <c r="J205" s="27">
        <v>1</v>
      </c>
      <c r="K205" s="31"/>
    </row>
    <row r="206" spans="1:11" ht="12">
      <c r="A206" s="21" t="s">
        <v>219</v>
      </c>
      <c r="B206" s="21" t="s">
        <v>722</v>
      </c>
      <c r="C206" s="22"/>
      <c r="D206" s="21"/>
      <c r="E206" s="23"/>
      <c r="F206" s="24"/>
      <c r="G206" s="24"/>
      <c r="H206" s="23"/>
      <c r="I206" s="26" t="str">
        <f>HYPERLINK("mailto:Sara.Rosenblum001@umb.edu","Sara.Rosenblum001@umb.edu")</f>
        <v>Sara.Rosenblum001@umb.edu</v>
      </c>
      <c r="J206" s="27">
        <v>1</v>
      </c>
      <c r="K206" s="31"/>
    </row>
    <row r="207" spans="1:11" ht="12">
      <c r="A207" s="22" t="s">
        <v>723</v>
      </c>
      <c r="B207" s="22" t="s">
        <v>724</v>
      </c>
      <c r="C207" s="21"/>
      <c r="D207" s="21"/>
      <c r="E207" s="23"/>
      <c r="F207" s="24"/>
      <c r="G207" s="29" t="s">
        <v>725</v>
      </c>
      <c r="H207" s="28"/>
      <c r="I207" s="26" t="str">
        <f>HYPERLINK("mailto:amrubin@wisc.edu","amrubin@wisc.edu ")</f>
        <v xml:space="preserve">amrubin@wisc.edu </v>
      </c>
      <c r="J207" s="27">
        <v>1</v>
      </c>
      <c r="K207" s="31"/>
    </row>
    <row r="208" spans="1:11" ht="12">
      <c r="A208" s="21" t="s">
        <v>726</v>
      </c>
      <c r="B208" s="21" t="s">
        <v>727</v>
      </c>
      <c r="C208" s="22" t="s">
        <v>728</v>
      </c>
      <c r="D208" s="21" t="s">
        <v>18</v>
      </c>
      <c r="E208" s="23" t="s">
        <v>14</v>
      </c>
      <c r="F208" s="24">
        <v>53703</v>
      </c>
      <c r="G208" s="24" t="s">
        <v>729</v>
      </c>
      <c r="H208" s="23"/>
      <c r="I208" s="26" t="str">
        <f>HYPERLINK("mailto:abhandson@yahoo.com","abhandson@yahoo.com")</f>
        <v>abhandson@yahoo.com</v>
      </c>
      <c r="J208" s="27">
        <v>1</v>
      </c>
      <c r="K208" s="31"/>
    </row>
    <row r="209" spans="1:11" ht="12">
      <c r="A209" s="21" t="s">
        <v>245</v>
      </c>
      <c r="B209" s="21" t="s">
        <v>730</v>
      </c>
      <c r="C209" s="21" t="s">
        <v>731</v>
      </c>
      <c r="D209" s="21" t="s">
        <v>261</v>
      </c>
      <c r="E209" s="23" t="s">
        <v>14</v>
      </c>
      <c r="F209" s="24">
        <v>53597</v>
      </c>
      <c r="G209" s="24"/>
      <c r="H209" s="23"/>
      <c r="I209" s="26" t="str">
        <f>HYPERLINK("mailto:runge1@yahoo.com","runge1@yahoo.com")</f>
        <v>runge1@yahoo.com</v>
      </c>
      <c r="J209" s="27">
        <v>3</v>
      </c>
      <c r="K209" s="32"/>
    </row>
    <row r="210" spans="1:11" ht="12">
      <c r="A210" s="21" t="s">
        <v>732</v>
      </c>
      <c r="B210" s="21" t="s">
        <v>733</v>
      </c>
      <c r="C210" s="22" t="s">
        <v>734</v>
      </c>
      <c r="D210" s="22" t="s">
        <v>101</v>
      </c>
      <c r="E210" s="28" t="s">
        <v>14</v>
      </c>
      <c r="F210" s="24">
        <v>53590</v>
      </c>
      <c r="G210" s="29" t="s">
        <v>735</v>
      </c>
      <c r="H210" s="28"/>
      <c r="I210" s="26" t="s">
        <v>736</v>
      </c>
      <c r="J210" s="27">
        <v>1</v>
      </c>
      <c r="K210" s="31"/>
    </row>
    <row r="211" spans="1:11" ht="12">
      <c r="A211" s="22" t="s">
        <v>737</v>
      </c>
      <c r="B211" s="22" t="s">
        <v>738</v>
      </c>
      <c r="C211" s="22" t="s">
        <v>739</v>
      </c>
      <c r="D211" s="22" t="s">
        <v>62</v>
      </c>
      <c r="E211" s="28" t="s">
        <v>14</v>
      </c>
      <c r="F211" s="29" t="s">
        <v>740</v>
      </c>
      <c r="G211" s="29" t="s">
        <v>741</v>
      </c>
      <c r="H211" s="28"/>
      <c r="I211" s="30" t="str">
        <f>HYPERLINK("mailto:sarasaalsaa@aol.com","sarasaalsaa@aol.com ")</f>
        <v xml:space="preserve">sarasaalsaa@aol.com </v>
      </c>
      <c r="J211" s="27">
        <v>1</v>
      </c>
      <c r="K211" s="31"/>
    </row>
    <row r="212" spans="1:11" ht="12">
      <c r="A212" s="22" t="s">
        <v>742</v>
      </c>
      <c r="B212" s="23" t="s">
        <v>743</v>
      </c>
      <c r="C212" s="22"/>
      <c r="D212" s="22"/>
      <c r="E212" s="28"/>
      <c r="F212" s="29"/>
      <c r="G212" s="23" t="s">
        <v>744</v>
      </c>
      <c r="H212" s="28"/>
      <c r="I212" s="30" t="s">
        <v>745</v>
      </c>
      <c r="J212" s="27">
        <v>1</v>
      </c>
      <c r="K212" s="31"/>
    </row>
    <row r="213" spans="1:11" ht="12">
      <c r="A213" s="22" t="s">
        <v>746</v>
      </c>
      <c r="B213" s="22" t="s">
        <v>747</v>
      </c>
      <c r="C213" s="22" t="s">
        <v>748</v>
      </c>
      <c r="D213" s="22" t="s">
        <v>18</v>
      </c>
      <c r="E213" s="28" t="s">
        <v>14</v>
      </c>
      <c r="F213" s="29" t="s">
        <v>749</v>
      </c>
      <c r="G213" s="29" t="s">
        <v>750</v>
      </c>
      <c r="H213" s="28"/>
      <c r="I213" s="30" t="str">
        <f>HYPERLINK("mailto:sater@mhsolutions.com","sater@mhsolutions.com")</f>
        <v>sater@mhsolutions.com</v>
      </c>
      <c r="J213" s="27">
        <v>3</v>
      </c>
      <c r="K213" s="31" t="s">
        <v>228</v>
      </c>
    </row>
    <row r="214" spans="1:11" ht="12">
      <c r="A214" s="22" t="s">
        <v>751</v>
      </c>
      <c r="B214" s="21" t="s">
        <v>752</v>
      </c>
      <c r="C214" s="21" t="s">
        <v>145</v>
      </c>
      <c r="D214" s="22" t="s">
        <v>18</v>
      </c>
      <c r="E214" s="28" t="s">
        <v>14</v>
      </c>
      <c r="F214" s="24">
        <v>53719</v>
      </c>
      <c r="G214" s="24" t="s">
        <v>146</v>
      </c>
      <c r="H214" s="23"/>
      <c r="I214" s="26" t="str">
        <f>HYPERLINK("mailto:nira@charter.net","nira@charter.net")</f>
        <v>nira@charter.net</v>
      </c>
      <c r="J214" s="27">
        <v>3</v>
      </c>
      <c r="K214" s="31" t="s">
        <v>288</v>
      </c>
    </row>
    <row r="215" spans="1:11" ht="12">
      <c r="A215" s="22" t="s">
        <v>171</v>
      </c>
      <c r="B215" s="22" t="s">
        <v>753</v>
      </c>
      <c r="C215" s="22" t="s">
        <v>754</v>
      </c>
      <c r="D215" s="21" t="s">
        <v>22</v>
      </c>
      <c r="E215" s="23" t="s">
        <v>14</v>
      </c>
      <c r="F215" s="24">
        <v>53575</v>
      </c>
      <c r="G215" s="24"/>
      <c r="H215" s="23"/>
      <c r="I215" s="26" t="str">
        <f>HYPERLINK("mailto:kellyscholz@hotmail.com","kellyscholz@hotmail.com")</f>
        <v>kellyscholz@hotmail.com</v>
      </c>
      <c r="J215" s="27">
        <v>3</v>
      </c>
      <c r="K215" s="31"/>
    </row>
    <row r="216" spans="1:11" ht="12">
      <c r="A216" s="22" t="s">
        <v>442</v>
      </c>
      <c r="B216" s="22" t="s">
        <v>755</v>
      </c>
      <c r="C216" s="22" t="s">
        <v>756</v>
      </c>
      <c r="D216" s="22" t="s">
        <v>18</v>
      </c>
      <c r="E216" s="28" t="s">
        <v>14</v>
      </c>
      <c r="F216" s="24"/>
      <c r="G216" s="24" t="s">
        <v>757</v>
      </c>
      <c r="H216" s="23"/>
      <c r="I216" s="26" t="str">
        <f>HYPERLINK("mailto:ctschu@yahoo.com","ctschu@yahoo.com")</f>
        <v>ctschu@yahoo.com</v>
      </c>
      <c r="J216" s="27">
        <v>1</v>
      </c>
      <c r="K216" s="31"/>
    </row>
    <row r="217" spans="1:11" ht="12">
      <c r="A217" s="22" t="s">
        <v>758</v>
      </c>
      <c r="B217" s="22" t="s">
        <v>759</v>
      </c>
      <c r="C217" s="22" t="s">
        <v>760</v>
      </c>
      <c r="D217" s="22" t="s">
        <v>333</v>
      </c>
      <c r="E217" s="28" t="s">
        <v>14</v>
      </c>
      <c r="F217" s="29" t="s">
        <v>761</v>
      </c>
      <c r="G217" s="29" t="s">
        <v>762</v>
      </c>
      <c r="H217" s="28"/>
      <c r="I217" s="30" t="str">
        <f>HYPERLINK("mailto:brenschultz@aol.com","brenschultz@aol.com ")</f>
        <v xml:space="preserve">brenschultz@aol.com </v>
      </c>
      <c r="J217" s="27">
        <v>1</v>
      </c>
      <c r="K217" s="31"/>
    </row>
    <row r="218" spans="1:11" ht="12">
      <c r="A218" s="22" t="s">
        <v>712</v>
      </c>
      <c r="B218" s="22" t="s">
        <v>763</v>
      </c>
      <c r="C218" s="22" t="s">
        <v>764</v>
      </c>
      <c r="D218" s="22" t="s">
        <v>13</v>
      </c>
      <c r="E218" s="28" t="s">
        <v>14</v>
      </c>
      <c r="F218" s="24">
        <v>53558</v>
      </c>
      <c r="G218" s="24" t="s">
        <v>765</v>
      </c>
      <c r="H218" s="23"/>
      <c r="I218" s="26" t="s">
        <v>766</v>
      </c>
      <c r="J218" s="27">
        <v>1</v>
      </c>
      <c r="K218" s="31"/>
    </row>
    <row r="219" spans="1:11" ht="12">
      <c r="A219" s="21" t="s">
        <v>297</v>
      </c>
      <c r="B219" s="21" t="s">
        <v>767</v>
      </c>
      <c r="C219" s="21" t="s">
        <v>768</v>
      </c>
      <c r="D219" s="21" t="s">
        <v>18</v>
      </c>
      <c r="E219" s="23" t="s">
        <v>14</v>
      </c>
      <c r="F219" s="25"/>
      <c r="G219" s="25"/>
      <c r="H219" s="25"/>
      <c r="I219" s="25"/>
      <c r="J219" s="27">
        <v>1</v>
      </c>
      <c r="K219" s="25"/>
    </row>
    <row r="220" spans="1:11" ht="12">
      <c r="A220" s="22" t="s">
        <v>769</v>
      </c>
      <c r="B220" s="22" t="s">
        <v>770</v>
      </c>
      <c r="C220" s="22"/>
      <c r="D220" s="22"/>
      <c r="E220" s="28"/>
      <c r="F220" s="24"/>
      <c r="G220" s="24"/>
      <c r="H220" s="23"/>
      <c r="I220" s="26" t="str">
        <f>HYPERLINK("mailto:kasinner@mhtc.net","kasinner@mhtc.net")</f>
        <v>kasinner@mhtc.net</v>
      </c>
      <c r="J220" s="27">
        <v>1</v>
      </c>
      <c r="K220" s="31"/>
    </row>
    <row r="221" spans="1:11" ht="12">
      <c r="A221" s="22" t="s">
        <v>771</v>
      </c>
      <c r="B221" s="22" t="s">
        <v>772</v>
      </c>
      <c r="C221" s="22" t="s">
        <v>773</v>
      </c>
      <c r="D221" s="22" t="s">
        <v>22</v>
      </c>
      <c r="E221" s="28" t="s">
        <v>14</v>
      </c>
      <c r="F221" s="29" t="s">
        <v>774</v>
      </c>
      <c r="G221" s="29" t="s">
        <v>775</v>
      </c>
      <c r="H221" s="28"/>
      <c r="I221" s="30" t="str">
        <f>HYPERLINK("mailto:pskogen@live.com","pskogen@live.com  ")</f>
        <v xml:space="preserve">pskogen@live.com  </v>
      </c>
      <c r="J221" s="27">
        <v>1</v>
      </c>
      <c r="K221" s="31"/>
    </row>
    <row r="222" spans="1:11" ht="12">
      <c r="A222" s="22" t="s">
        <v>293</v>
      </c>
      <c r="B222" s="22" t="s">
        <v>776</v>
      </c>
      <c r="C222" s="22" t="s">
        <v>777</v>
      </c>
      <c r="D222" s="22" t="s">
        <v>101</v>
      </c>
      <c r="E222" s="28" t="s">
        <v>14</v>
      </c>
      <c r="F222" s="29" t="s">
        <v>778</v>
      </c>
      <c r="G222" s="29" t="s">
        <v>779</v>
      </c>
      <c r="H222" s="28"/>
      <c r="I222" s="30" t="str">
        <f>HYPERLINK("mailto:mntsoderling@hotmail.com","mntsoderling@hotmail.com ")</f>
        <v xml:space="preserve">mntsoderling@hotmail.com </v>
      </c>
      <c r="J222" s="27">
        <v>1</v>
      </c>
      <c r="K222" s="31"/>
    </row>
    <row r="223" spans="1:11" ht="12">
      <c r="A223" s="22" t="s">
        <v>468</v>
      </c>
      <c r="B223" s="22" t="s">
        <v>780</v>
      </c>
      <c r="C223" s="22"/>
      <c r="D223" s="22"/>
      <c r="E223" s="28"/>
      <c r="F223" s="29"/>
      <c r="G223" s="29"/>
      <c r="H223" s="28"/>
      <c r="I223" s="30" t="str">
        <f>HYPERLINK("mailto:sorges@charter.net","sorges@charter.net")</f>
        <v>sorges@charter.net</v>
      </c>
      <c r="J223" s="27">
        <v>1</v>
      </c>
      <c r="K223" s="31"/>
    </row>
    <row r="224" spans="1:11" ht="12">
      <c r="A224" s="22" t="s">
        <v>781</v>
      </c>
      <c r="B224" s="22" t="s">
        <v>782</v>
      </c>
      <c r="C224" s="22"/>
      <c r="D224" s="22" t="s">
        <v>18</v>
      </c>
      <c r="E224" s="28" t="s">
        <v>14</v>
      </c>
      <c r="F224" s="29"/>
      <c r="G224" s="29"/>
      <c r="H224" s="28"/>
      <c r="I224" s="30" t="str">
        <f>HYPERLINK("mailto:ksorsa@publichealthmdc.com","ksorsa@publichealthmdc.com")</f>
        <v>ksorsa@publichealthmdc.com</v>
      </c>
      <c r="J224" s="27">
        <v>3</v>
      </c>
      <c r="K224" s="31"/>
    </row>
    <row r="225" spans="1:11" ht="12">
      <c r="A225" s="22" t="s">
        <v>378</v>
      </c>
      <c r="B225" s="22" t="s">
        <v>783</v>
      </c>
      <c r="C225" s="21" t="s">
        <v>784</v>
      </c>
      <c r="D225" s="22" t="s">
        <v>18</v>
      </c>
      <c r="E225" s="28" t="s">
        <v>14</v>
      </c>
      <c r="F225" s="29">
        <v>53703</v>
      </c>
      <c r="G225" s="29"/>
      <c r="H225" s="28"/>
      <c r="I225" s="30" t="str">
        <f>HYPERLINK("mailto:anderson@madison.K12.wi.us","anderson@madison.K12.wi.us")</f>
        <v>anderson@madison.K12.wi.us</v>
      </c>
      <c r="J225" s="27">
        <v>3</v>
      </c>
      <c r="K225" s="31"/>
    </row>
    <row r="226" spans="1:11" ht="12">
      <c r="A226" s="22" t="s">
        <v>785</v>
      </c>
      <c r="B226" s="22" t="s">
        <v>786</v>
      </c>
      <c r="C226" s="22" t="s">
        <v>787</v>
      </c>
      <c r="D226" s="22" t="s">
        <v>18</v>
      </c>
      <c r="E226" s="28" t="s">
        <v>14</v>
      </c>
      <c r="F226" s="29">
        <v>53711</v>
      </c>
      <c r="G226" s="29"/>
      <c r="H226" s="28"/>
      <c r="I226" s="30" t="str">
        <f>HYPERLINK("mailto:scottstatz@gmail.com","scottstatz@gmail.com")</f>
        <v>scottstatz@gmail.com</v>
      </c>
      <c r="J226" s="27">
        <v>3</v>
      </c>
      <c r="K226" s="31"/>
    </row>
    <row r="227" spans="1:11" ht="12">
      <c r="A227" s="22" t="s">
        <v>788</v>
      </c>
      <c r="B227" s="22" t="s">
        <v>789</v>
      </c>
      <c r="C227" s="22" t="s">
        <v>790</v>
      </c>
      <c r="D227" s="22" t="s">
        <v>18</v>
      </c>
      <c r="E227" s="28" t="s">
        <v>14</v>
      </c>
      <c r="F227" s="29">
        <v>53705</v>
      </c>
      <c r="G227" s="29" t="s">
        <v>791</v>
      </c>
      <c r="H227" s="28"/>
      <c r="I227" s="30" t="str">
        <f>HYPERLINK("mailto:loubikes@charter.net","loubikes@charter.net")</f>
        <v>loubikes@charter.net</v>
      </c>
      <c r="J227" s="27">
        <v>2</v>
      </c>
      <c r="K227" s="23" t="s">
        <v>792</v>
      </c>
    </row>
    <row r="228" spans="1:11" ht="12">
      <c r="A228" s="22" t="s">
        <v>793</v>
      </c>
      <c r="B228" s="22" t="s">
        <v>794</v>
      </c>
      <c r="C228" s="22" t="s">
        <v>795</v>
      </c>
      <c r="D228" s="22" t="s">
        <v>22</v>
      </c>
      <c r="E228" s="28" t="s">
        <v>14</v>
      </c>
      <c r="F228" s="29">
        <v>53757</v>
      </c>
      <c r="G228" s="29" t="s">
        <v>796</v>
      </c>
      <c r="H228" s="28"/>
      <c r="I228" s="30" t="str">
        <f>HYPERLINK("mailto:humptynut@gmail.com","humptynut@gmail.com")</f>
        <v>humptynut@gmail.com</v>
      </c>
      <c r="J228" s="27">
        <v>1</v>
      </c>
      <c r="K228" s="31"/>
    </row>
    <row r="229" spans="1:11" ht="12">
      <c r="A229" s="22" t="s">
        <v>797</v>
      </c>
      <c r="B229" s="22" t="s">
        <v>798</v>
      </c>
      <c r="C229" s="21"/>
      <c r="D229" s="22"/>
      <c r="E229" s="28"/>
      <c r="F229" s="24"/>
      <c r="G229" s="24"/>
      <c r="H229" s="23"/>
      <c r="I229" s="26" t="str">
        <f>HYPERLINK("mailto:corysturman@gmail.com","corysturman@gmail.com")</f>
        <v>corysturman@gmail.com</v>
      </c>
      <c r="J229" s="27">
        <v>1</v>
      </c>
      <c r="K229" s="31"/>
    </row>
    <row r="230" spans="1:11" ht="12">
      <c r="A230" s="22" t="s">
        <v>799</v>
      </c>
      <c r="B230" s="22" t="s">
        <v>800</v>
      </c>
      <c r="C230" s="22"/>
      <c r="D230" s="22"/>
      <c r="E230" s="28"/>
      <c r="F230" s="29"/>
      <c r="G230" s="23" t="s">
        <v>801</v>
      </c>
      <c r="H230" s="28"/>
      <c r="I230" s="30" t="s">
        <v>802</v>
      </c>
      <c r="J230" s="27">
        <v>1</v>
      </c>
      <c r="K230" s="31" t="s">
        <v>803</v>
      </c>
    </row>
    <row r="231" spans="1:11" ht="12" customHeight="1">
      <c r="A231" s="21" t="s">
        <v>221</v>
      </c>
      <c r="B231" s="21" t="s">
        <v>804</v>
      </c>
      <c r="C231" s="22"/>
      <c r="D231" s="21"/>
      <c r="E231" s="23" t="s">
        <v>14</v>
      </c>
      <c r="F231" s="24"/>
      <c r="G231" s="24">
        <v>6087410686</v>
      </c>
      <c r="H231" s="25"/>
      <c r="I231" s="25" t="s">
        <v>805</v>
      </c>
      <c r="J231" s="27">
        <v>1</v>
      </c>
      <c r="K231" s="32"/>
    </row>
    <row r="232" spans="1:11" ht="12">
      <c r="A232" s="22" t="s">
        <v>243</v>
      </c>
      <c r="B232" s="21" t="s">
        <v>806</v>
      </c>
      <c r="C232" s="22" t="s">
        <v>807</v>
      </c>
      <c r="D232" s="22" t="s">
        <v>22</v>
      </c>
      <c r="E232" s="28" t="s">
        <v>14</v>
      </c>
      <c r="F232" s="24">
        <v>53575</v>
      </c>
      <c r="G232" s="24" t="s">
        <v>808</v>
      </c>
      <c r="H232" s="23"/>
      <c r="I232" s="26" t="str">
        <f>HYPERLINK("mailto:proforgtel@gmail.com","proforgtel@gmail.com")</f>
        <v>proforgtel@gmail.com</v>
      </c>
      <c r="J232" s="27">
        <v>3</v>
      </c>
      <c r="K232" s="31"/>
    </row>
    <row r="233" spans="1:11" ht="12">
      <c r="A233" s="22" t="s">
        <v>809</v>
      </c>
      <c r="B233" s="22" t="s">
        <v>806</v>
      </c>
      <c r="C233" s="22" t="s">
        <v>810</v>
      </c>
      <c r="D233" s="22" t="s">
        <v>22</v>
      </c>
      <c r="E233" s="28" t="s">
        <v>14</v>
      </c>
      <c r="F233" s="29">
        <v>53575</v>
      </c>
      <c r="G233" s="24" t="s">
        <v>808</v>
      </c>
      <c r="H233" s="23"/>
      <c r="I233" s="26" t="str">
        <f>HYPERLINK("mailto:chris.telfer@gmail.com","chris.telfer@gmail.com")</f>
        <v>chris.telfer@gmail.com</v>
      </c>
      <c r="J233" s="27">
        <v>3</v>
      </c>
      <c r="K233" s="31"/>
    </row>
    <row r="234" spans="1:11" ht="12">
      <c r="A234" s="21" t="s">
        <v>122</v>
      </c>
      <c r="B234" s="21" t="s">
        <v>811</v>
      </c>
      <c r="C234" s="21" t="s">
        <v>812</v>
      </c>
      <c r="D234" s="21" t="s">
        <v>101</v>
      </c>
      <c r="E234" s="23" t="s">
        <v>14</v>
      </c>
      <c r="F234" s="24">
        <v>53590</v>
      </c>
      <c r="G234" s="24" t="s">
        <v>813</v>
      </c>
      <c r="H234" s="23"/>
      <c r="I234" s="26" t="str">
        <f>HYPERLINK("mailto:tjknutson@charter.net","tjknutson@charter.net")</f>
        <v>tjknutson@charter.net</v>
      </c>
      <c r="J234" s="27">
        <v>3</v>
      </c>
      <c r="K234" s="25"/>
    </row>
    <row r="235" spans="1:11" ht="38.25" customHeight="1">
      <c r="A235" s="22" t="s">
        <v>814</v>
      </c>
      <c r="B235" s="22" t="s">
        <v>815</v>
      </c>
      <c r="C235" s="25"/>
      <c r="D235" s="25"/>
      <c r="E235" s="25"/>
      <c r="F235" s="25"/>
      <c r="G235" s="25"/>
      <c r="H235" s="25"/>
      <c r="I235" s="26" t="str">
        <f>HYPERLINK("mailto:thompsfamily@gmail.com","thompsfamily@gmail.com")</f>
        <v>thompsfamily@gmail.com</v>
      </c>
      <c r="J235" s="25">
        <v>3</v>
      </c>
      <c r="K235" s="25"/>
    </row>
    <row r="236" spans="1:11" ht="12">
      <c r="A236" s="22" t="s">
        <v>814</v>
      </c>
      <c r="B236" s="22" t="s">
        <v>816</v>
      </c>
      <c r="C236" s="22" t="s">
        <v>817</v>
      </c>
      <c r="D236" s="25"/>
      <c r="E236" s="28" t="s">
        <v>14</v>
      </c>
      <c r="F236" s="29">
        <v>53575</v>
      </c>
      <c r="G236" s="29" t="s">
        <v>818</v>
      </c>
      <c r="H236" s="28"/>
      <c r="I236" s="26" t="str">
        <f>HYPERLINK("mailto:t.thultheis@charter.net","t.thultheis@charter.net")</f>
        <v>t.thultheis@charter.net</v>
      </c>
      <c r="J236" s="27">
        <v>3</v>
      </c>
      <c r="K236" s="25"/>
    </row>
    <row r="237" spans="1:11" ht="12">
      <c r="A237" s="22" t="s">
        <v>819</v>
      </c>
      <c r="B237" s="22" t="s">
        <v>820</v>
      </c>
      <c r="C237" s="22" t="s">
        <v>821</v>
      </c>
      <c r="D237" s="22" t="s">
        <v>822</v>
      </c>
      <c r="E237" s="28" t="s">
        <v>14</v>
      </c>
      <c r="F237" s="29">
        <v>53523</v>
      </c>
      <c r="G237" s="29" t="s">
        <v>823</v>
      </c>
      <c r="H237" s="28"/>
      <c r="I237" s="30" t="str">
        <f>HYPERLINK("mailto:bigbadjude@gmail.com","bigbadjude@gmail.com")</f>
        <v>bigbadjude@gmail.com</v>
      </c>
      <c r="J237" s="27">
        <v>1</v>
      </c>
      <c r="K237" s="31"/>
    </row>
    <row r="238" spans="1:11" ht="12">
      <c r="A238" s="22" t="s">
        <v>824</v>
      </c>
      <c r="B238" s="22" t="s">
        <v>825</v>
      </c>
      <c r="C238" s="22"/>
      <c r="D238" s="22"/>
      <c r="E238" s="28"/>
      <c r="F238" s="24"/>
      <c r="G238" s="29"/>
      <c r="H238" s="28"/>
      <c r="I238" s="26" t="str">
        <f>HYPERLINK("mailto:mmtreadaway@hotmail.com","mmtreadaway@hotmail.com")</f>
        <v>mmtreadaway@hotmail.com</v>
      </c>
      <c r="J238" s="27">
        <v>1</v>
      </c>
      <c r="K238" s="31"/>
    </row>
    <row r="239" spans="1:11" ht="12">
      <c r="A239" s="22" t="s">
        <v>693</v>
      </c>
      <c r="B239" s="22" t="s">
        <v>826</v>
      </c>
      <c r="C239" s="22" t="s">
        <v>827</v>
      </c>
      <c r="D239" s="22" t="s">
        <v>18</v>
      </c>
      <c r="E239" s="28" t="s">
        <v>14</v>
      </c>
      <c r="F239" s="24"/>
      <c r="G239" s="24" t="s">
        <v>828</v>
      </c>
      <c r="H239" s="23"/>
      <c r="I239" s="26" t="str">
        <f>HYPERLINK("mailto:cmtrueba@odos.wisc.edu","cmtrueba@odos.wisc.edu")</f>
        <v>cmtrueba@odos.wisc.edu</v>
      </c>
      <c r="J239" s="27">
        <v>3</v>
      </c>
      <c r="K239" s="31" t="s">
        <v>829</v>
      </c>
    </row>
    <row r="240" spans="1:11" ht="24">
      <c r="A240" s="22" t="s">
        <v>830</v>
      </c>
      <c r="B240" s="22" t="s">
        <v>831</v>
      </c>
      <c r="C240" s="22"/>
      <c r="D240" s="22" t="s">
        <v>832</v>
      </c>
      <c r="E240" s="28" t="s">
        <v>833</v>
      </c>
      <c r="F240" s="29"/>
      <c r="G240" s="29"/>
      <c r="H240" s="28"/>
      <c r="I240" s="30" t="str">
        <f>HYPERLINK("mailto:ari@TuckmanPsych.com","ari@TuckmanPsych.com")</f>
        <v>ari@TuckmanPsych.com</v>
      </c>
      <c r="J240" s="27">
        <v>3</v>
      </c>
      <c r="K240" s="36" t="s">
        <v>834</v>
      </c>
    </row>
    <row r="241" spans="1:11" ht="12">
      <c r="A241" s="21" t="s">
        <v>835</v>
      </c>
      <c r="B241" s="23" t="s">
        <v>836</v>
      </c>
      <c r="C241" s="22"/>
      <c r="D241" s="21"/>
      <c r="E241" s="23"/>
      <c r="F241" s="24"/>
      <c r="G241" s="24"/>
      <c r="H241" s="23"/>
      <c r="I241" s="26" t="str">
        <f>HYPERLINK("mailto:Mel.tumbleson@gmail.com","Mel.tumbleson@gmail.com")</f>
        <v>Mel.tumbleson@gmail.com</v>
      </c>
      <c r="J241" s="27">
        <v>1</v>
      </c>
      <c r="K241" s="34"/>
    </row>
    <row r="242" spans="1:11" ht="12">
      <c r="A242" s="22" t="s">
        <v>527</v>
      </c>
      <c r="B242" s="22" t="s">
        <v>837</v>
      </c>
      <c r="C242" s="22" t="s">
        <v>838</v>
      </c>
      <c r="D242" s="22" t="s">
        <v>18</v>
      </c>
      <c r="E242" s="28" t="s">
        <v>14</v>
      </c>
      <c r="F242" s="29" t="s">
        <v>839</v>
      </c>
      <c r="G242" s="29"/>
      <c r="H242" s="28"/>
      <c r="I242" s="30" t="str">
        <f>HYPERLINK("mailto:bnvalley@yahoo.com","bnvalley@yahoo.com ")</f>
        <v xml:space="preserve">bnvalley@yahoo.com </v>
      </c>
      <c r="J242" s="27">
        <v>1</v>
      </c>
      <c r="K242" s="31"/>
    </row>
    <row r="243" spans="1:11" ht="12">
      <c r="A243" s="22" t="s">
        <v>527</v>
      </c>
      <c r="B243" s="22" t="s">
        <v>840</v>
      </c>
      <c r="C243" s="22" t="s">
        <v>841</v>
      </c>
      <c r="D243" s="22" t="s">
        <v>18</v>
      </c>
      <c r="E243" s="28" t="s">
        <v>14</v>
      </c>
      <c r="F243" s="29">
        <v>53717</v>
      </c>
      <c r="G243" s="29" t="s">
        <v>842</v>
      </c>
      <c r="H243" s="28"/>
      <c r="I243" s="26" t="str">
        <f>HYPERLINK("mailto:bvandermeulen@wifacets.org","bvandermeulen@wifacets.org")</f>
        <v>bvandermeulen@wifacets.org</v>
      </c>
      <c r="J243" s="27">
        <v>3</v>
      </c>
      <c r="K243" s="25"/>
    </row>
    <row r="244" spans="1:11" ht="12">
      <c r="A244" s="22" t="s">
        <v>527</v>
      </c>
      <c r="B244" s="22" t="s">
        <v>843</v>
      </c>
      <c r="C244" s="22" t="s">
        <v>841</v>
      </c>
      <c r="D244" s="22" t="s">
        <v>18</v>
      </c>
      <c r="E244" s="28" t="s">
        <v>14</v>
      </c>
      <c r="F244" s="29">
        <v>53717</v>
      </c>
      <c r="G244" s="29" t="s">
        <v>842</v>
      </c>
      <c r="H244" s="28"/>
      <c r="I244" s="30" t="s">
        <v>844</v>
      </c>
      <c r="J244" s="27">
        <v>3</v>
      </c>
      <c r="K244" s="31"/>
    </row>
    <row r="245" spans="1:11" ht="12">
      <c r="A245" s="22" t="s">
        <v>845</v>
      </c>
      <c r="B245" s="22" t="s">
        <v>846</v>
      </c>
      <c r="C245" s="22" t="s">
        <v>847</v>
      </c>
      <c r="D245" s="22" t="s">
        <v>18</v>
      </c>
      <c r="E245" s="28" t="s">
        <v>848</v>
      </c>
      <c r="F245" s="24">
        <v>53713</v>
      </c>
      <c r="G245" s="29" t="s">
        <v>849</v>
      </c>
      <c r="H245" s="28"/>
      <c r="I245" s="26" t="str">
        <f>HYPERLINK("mailto:carmend77@gmail.com","carmend77@gmail.com")</f>
        <v>carmend77@gmail.com</v>
      </c>
      <c r="J245" s="27">
        <v>1</v>
      </c>
      <c r="K245" s="31"/>
    </row>
    <row r="246" spans="1:11" ht="12">
      <c r="A246" s="21" t="s">
        <v>850</v>
      </c>
      <c r="B246" s="21" t="s">
        <v>851</v>
      </c>
      <c r="C246" s="22" t="s">
        <v>852</v>
      </c>
      <c r="D246" s="21" t="s">
        <v>853</v>
      </c>
      <c r="E246" s="23" t="s">
        <v>14</v>
      </c>
      <c r="F246" s="24">
        <v>53566</v>
      </c>
      <c r="G246" s="24" t="s">
        <v>854</v>
      </c>
      <c r="H246" s="23"/>
      <c r="I246" s="26" t="str">
        <f>HYPERLINK("mailto:georgien@stu.argosy.edu","georgien@stu.argosy.edu")</f>
        <v>georgien@stu.argosy.edu</v>
      </c>
      <c r="J246" s="27">
        <v>1</v>
      </c>
      <c r="K246" s="31" t="s">
        <v>855</v>
      </c>
    </row>
    <row r="247" spans="1:11" ht="12">
      <c r="A247" s="22" t="s">
        <v>462</v>
      </c>
      <c r="B247" s="22" t="s">
        <v>856</v>
      </c>
      <c r="C247" s="22" t="s">
        <v>857</v>
      </c>
      <c r="D247" s="22" t="s">
        <v>101</v>
      </c>
      <c r="E247" s="28" t="s">
        <v>14</v>
      </c>
      <c r="F247" s="29" t="s">
        <v>858</v>
      </c>
      <c r="G247" s="29" t="s">
        <v>859</v>
      </c>
      <c r="H247" s="28"/>
      <c r="I247" s="26" t="str">
        <f>HYPERLINK("mailto:wwegenke@charter.net","wwegenke@charter.net ")</f>
        <v xml:space="preserve">wwegenke@charter.net </v>
      </c>
      <c r="J247" s="27">
        <v>1</v>
      </c>
      <c r="K247" s="25"/>
    </row>
    <row r="248" spans="1:11" ht="12">
      <c r="A248" s="21" t="s">
        <v>72</v>
      </c>
      <c r="B248" s="21" t="s">
        <v>860</v>
      </c>
      <c r="C248" s="25"/>
      <c r="D248" s="25"/>
      <c r="E248" s="25"/>
      <c r="F248" s="25"/>
      <c r="G248" s="25"/>
      <c r="H248" s="25"/>
      <c r="I248" s="26" t="str">
        <f>HYPERLINK("mailto:WeidnC@dhfs.state.wi.us","WeidnC@dhfs.state.wi.us ")</f>
        <v xml:space="preserve">WeidnC@dhfs.state.wi.us </v>
      </c>
      <c r="J248" s="27">
        <v>1</v>
      </c>
      <c r="K248" s="25"/>
    </row>
    <row r="249" spans="1:11" ht="12">
      <c r="A249" s="21" t="s">
        <v>861</v>
      </c>
      <c r="B249" s="21" t="s">
        <v>862</v>
      </c>
      <c r="C249" s="22" t="s">
        <v>863</v>
      </c>
      <c r="D249" s="21" t="s">
        <v>333</v>
      </c>
      <c r="E249" s="23" t="s">
        <v>14</v>
      </c>
      <c r="F249" s="24">
        <v>53589</v>
      </c>
      <c r="G249" s="24"/>
      <c r="H249" s="23"/>
      <c r="I249" s="26" t="str">
        <f>HYPERLINK("mailto:gretchen.wendt@gmail.com","gretchen.wendt@gmail.com")</f>
        <v>gretchen.wendt@gmail.com</v>
      </c>
      <c r="J249" s="27">
        <v>1</v>
      </c>
      <c r="K249" s="31"/>
    </row>
    <row r="250" spans="1:11" ht="12">
      <c r="A250" s="22" t="s">
        <v>864</v>
      </c>
      <c r="B250" s="22" t="s">
        <v>865</v>
      </c>
      <c r="C250" s="22"/>
      <c r="D250" s="22"/>
      <c r="E250" s="28"/>
      <c r="F250" s="24"/>
      <c r="G250" s="24"/>
      <c r="H250" s="23"/>
      <c r="I250" s="26" t="str">
        <f>HYPERLINK("mailto:cwhitford@tds.net","cwhitford@tds.net")</f>
        <v>cwhitford@tds.net</v>
      </c>
      <c r="J250" s="27">
        <v>1</v>
      </c>
      <c r="K250" s="31"/>
    </row>
    <row r="251" spans="1:11" ht="12">
      <c r="A251" s="21" t="s">
        <v>866</v>
      </c>
      <c r="B251" s="21" t="s">
        <v>867</v>
      </c>
      <c r="C251" s="22"/>
      <c r="D251" s="21"/>
      <c r="E251" s="23"/>
      <c r="F251" s="24"/>
      <c r="G251" s="24"/>
      <c r="H251" s="23"/>
      <c r="I251" s="26" t="str">
        <f>HYPERLINK("mailto:CAW@oregon.k12.wi.us","CAW@oregon.k12.wi.us ")</f>
        <v xml:space="preserve">CAW@oregon.k12.wi.us </v>
      </c>
      <c r="J251" s="27">
        <v>1</v>
      </c>
      <c r="K251" s="31"/>
    </row>
    <row r="252" spans="1:11" ht="12">
      <c r="A252" s="22" t="s">
        <v>868</v>
      </c>
      <c r="B252" s="22" t="s">
        <v>869</v>
      </c>
      <c r="C252" s="22" t="s">
        <v>870</v>
      </c>
      <c r="D252" s="22" t="s">
        <v>62</v>
      </c>
      <c r="E252" s="28" t="s">
        <v>14</v>
      </c>
      <c r="F252" s="29" t="s">
        <v>871</v>
      </c>
      <c r="G252" s="29" t="s">
        <v>872</v>
      </c>
      <c r="H252" s="28"/>
      <c r="I252" s="26" t="str">
        <f>HYPERLINK("mailto:WINEKE.PATRICIA@CO.DANE.WI.US","WINEKE.PATRICIA@CO.DANE.WI.US ")</f>
        <v xml:space="preserve">WINEKE.PATRICIA@CO.DANE.WI.US </v>
      </c>
      <c r="J252" s="27">
        <v>1</v>
      </c>
      <c r="K252" s="25"/>
    </row>
    <row r="253" spans="1:11" ht="12">
      <c r="A253" s="21" t="s">
        <v>388</v>
      </c>
      <c r="B253" s="21" t="s">
        <v>873</v>
      </c>
      <c r="C253" s="22" t="s">
        <v>874</v>
      </c>
      <c r="D253" s="22" t="s">
        <v>101</v>
      </c>
      <c r="E253" s="28" t="s">
        <v>14</v>
      </c>
      <c r="F253" s="24">
        <v>53590</v>
      </c>
      <c r="G253" s="24" t="s">
        <v>875</v>
      </c>
      <c r="H253" s="23"/>
      <c r="I253" s="26" t="str">
        <f>HYPERLINK("mailto:jamiewoods88@yahoo.com","jamiewoods88@yahoo.com")</f>
        <v>jamiewoods88@yahoo.com</v>
      </c>
      <c r="J253" s="27">
        <v>1</v>
      </c>
      <c r="K253" s="31"/>
    </row>
    <row r="254" spans="1:11" ht="12">
      <c r="A254" s="21" t="s">
        <v>876</v>
      </c>
      <c r="B254" s="21" t="s">
        <v>877</v>
      </c>
      <c r="C254" s="22"/>
      <c r="D254" s="21" t="s">
        <v>878</v>
      </c>
      <c r="E254" s="23" t="s">
        <v>567</v>
      </c>
      <c r="F254" s="24"/>
      <c r="G254" s="24"/>
      <c r="H254" s="25"/>
      <c r="I254" s="25" t="s">
        <v>879</v>
      </c>
      <c r="J254" s="27">
        <v>1</v>
      </c>
      <c r="K254" s="32"/>
    </row>
    <row r="255" spans="1:11" ht="12">
      <c r="A255" s="22" t="s">
        <v>462</v>
      </c>
      <c r="B255" s="21" t="s">
        <v>880</v>
      </c>
      <c r="C255" s="22"/>
      <c r="D255" s="22"/>
      <c r="E255" s="28"/>
      <c r="F255" s="29"/>
      <c r="G255" s="29"/>
      <c r="H255" s="28"/>
      <c r="I255" s="26" t="str">
        <f>HYPERLINK("mailto:pstark1083@charter.net","pstark1083@charter.net  ")</f>
        <v xml:space="preserve">pstark1083@charter.net  </v>
      </c>
      <c r="J255" s="27">
        <v>3</v>
      </c>
      <c r="K255" s="31"/>
    </row>
    <row r="256" spans="1:11" ht="12">
      <c r="A256" s="22" t="s">
        <v>881</v>
      </c>
      <c r="B256" s="22" t="s">
        <v>882</v>
      </c>
      <c r="C256" s="22" t="s">
        <v>883</v>
      </c>
      <c r="D256" s="22" t="s">
        <v>18</v>
      </c>
      <c r="E256" s="28" t="s">
        <v>14</v>
      </c>
      <c r="F256" s="29" t="s">
        <v>884</v>
      </c>
      <c r="G256" s="29" t="s">
        <v>885</v>
      </c>
      <c r="H256" s="28"/>
      <c r="I256" s="30" t="str">
        <f>HYPERLINK("mailto:akyehle@students.wisc.edu","akyehle@students.wisc.edu ")</f>
        <v xml:space="preserve">akyehle@students.wisc.edu </v>
      </c>
      <c r="J256" s="27">
        <v>1</v>
      </c>
      <c r="K256" s="31"/>
    </row>
    <row r="257" spans="1:11" ht="12">
      <c r="A257" s="22" t="s">
        <v>886</v>
      </c>
      <c r="B257" s="22" t="s">
        <v>887</v>
      </c>
      <c r="C257" s="21" t="s">
        <v>888</v>
      </c>
      <c r="D257" s="21" t="s">
        <v>18</v>
      </c>
      <c r="E257" s="23" t="s">
        <v>14</v>
      </c>
      <c r="F257" s="24">
        <v>53711</v>
      </c>
      <c r="G257" s="24" t="s">
        <v>889</v>
      </c>
      <c r="H257" s="23"/>
      <c r="I257" s="26" t="str">
        <f>HYPERLINK("mailto:rivitingone@yahoo.com","rivitingone@yahoo.com")</f>
        <v>rivitingone@yahoo.com</v>
      </c>
      <c r="J257" s="27">
        <v>3</v>
      </c>
      <c r="K257" s="31"/>
    </row>
    <row r="258" spans="1:11" ht="12">
      <c r="A258" s="22" t="s">
        <v>890</v>
      </c>
      <c r="B258" s="22" t="s">
        <v>891</v>
      </c>
      <c r="C258" s="21" t="s">
        <v>892</v>
      </c>
      <c r="D258" s="22" t="s">
        <v>18</v>
      </c>
      <c r="E258" s="28" t="s">
        <v>14</v>
      </c>
      <c r="F258" s="29">
        <v>53711</v>
      </c>
      <c r="G258" s="24" t="s">
        <v>893</v>
      </c>
      <c r="H258" s="28"/>
      <c r="I258" s="30" t="str">
        <f>HYPERLINK("mailto:asjayoungmd@gmail.com","asjayoungmd@gmail.com")</f>
        <v>asjayoungmd@gmail.com</v>
      </c>
      <c r="J258" s="27">
        <v>3</v>
      </c>
      <c r="K258" s="31" t="s">
        <v>372</v>
      </c>
    </row>
    <row r="259" spans="1:11" ht="12">
      <c r="A259" s="22" t="s">
        <v>894</v>
      </c>
      <c r="B259" s="22" t="s">
        <v>895</v>
      </c>
      <c r="C259" s="22" t="s">
        <v>896</v>
      </c>
      <c r="D259" s="22" t="s">
        <v>18</v>
      </c>
      <c r="E259" s="28" t="s">
        <v>14</v>
      </c>
      <c r="F259" s="29" t="s">
        <v>897</v>
      </c>
      <c r="G259" s="29" t="s">
        <v>898</v>
      </c>
      <c r="H259" s="28"/>
      <c r="I259" s="30" t="str">
        <f>HYPERLINK("mailto:mjozachary@gmail.com","mjozachary@gmail.com")</f>
        <v>mjozachary@gmail.com</v>
      </c>
      <c r="J259" s="27">
        <v>3</v>
      </c>
      <c r="K259" s="31"/>
    </row>
    <row r="260" spans="1:11" ht="12">
      <c r="A260" s="22" t="s">
        <v>219</v>
      </c>
      <c r="B260" s="22" t="s">
        <v>899</v>
      </c>
      <c r="C260" s="22"/>
      <c r="D260" s="22"/>
      <c r="E260" s="28"/>
      <c r="F260" s="29"/>
      <c r="G260" s="29"/>
      <c r="H260" s="28"/>
      <c r="I260" s="30" t="str">
        <f>HYPERLINK("mailto:sarajzimmerman@hotmail.com","sarajzimmerman@hotmail.com")</f>
        <v>sarajzimmerman@hotmail.com</v>
      </c>
      <c r="J260" s="27">
        <v>1</v>
      </c>
      <c r="K260" s="31"/>
    </row>
    <row r="261" spans="1:11" ht="12">
      <c r="A261" s="21" t="s">
        <v>374</v>
      </c>
      <c r="B261" s="21"/>
      <c r="C261" s="22"/>
      <c r="D261" s="21" t="s">
        <v>333</v>
      </c>
      <c r="E261" s="23"/>
      <c r="F261" s="24"/>
      <c r="G261" s="24"/>
      <c r="H261" s="23"/>
      <c r="I261" s="26" t="str">
        <f>HYPERLINK("mailto:findingjoy@msn.com","findingjoy@msn.com")</f>
        <v>findingjoy@msn.com</v>
      </c>
      <c r="J261" s="27">
        <v>1</v>
      </c>
      <c r="K261" s="31"/>
    </row>
    <row r="262" spans="1:11" ht="12">
      <c r="A262" s="21" t="s">
        <v>900</v>
      </c>
      <c r="B262" s="21"/>
      <c r="C262" s="22"/>
      <c r="D262" s="21"/>
      <c r="E262" s="23"/>
      <c r="F262" s="24"/>
      <c r="G262" s="24"/>
      <c r="H262" s="23"/>
      <c r="I262" s="26" t="str">
        <f>HYPERLINK("mailto:addiemorn@tds.net","addiemorn@tds.net")</f>
        <v>addiemorn@tds.net</v>
      </c>
      <c r="J262" s="27">
        <v>1</v>
      </c>
      <c r="K262" s="31"/>
    </row>
    <row r="263" spans="1:11" ht="12">
      <c r="A263" s="22" t="s">
        <v>535</v>
      </c>
      <c r="B263" s="22"/>
      <c r="C263" s="21" t="s">
        <v>901</v>
      </c>
      <c r="D263" s="22" t="s">
        <v>18</v>
      </c>
      <c r="E263" s="28" t="s">
        <v>14</v>
      </c>
      <c r="F263" s="24"/>
      <c r="G263" s="24" t="s">
        <v>902</v>
      </c>
      <c r="H263" s="23"/>
      <c r="I263" s="26" t="str">
        <f>HYPERLINK("mailto:contact@namidanecounty.org","contact@namidanecounty.org")</f>
        <v>contact@namidanecounty.org</v>
      </c>
      <c r="J263" s="27">
        <v>3</v>
      </c>
      <c r="K263" s="31" t="s">
        <v>903</v>
      </c>
    </row>
    <row r="264" spans="1:11" ht="12">
      <c r="A264" s="21" t="s">
        <v>904</v>
      </c>
      <c r="B264" s="21"/>
      <c r="C264" s="22"/>
      <c r="D264" s="21"/>
      <c r="E264" s="23"/>
      <c r="F264" s="24"/>
      <c r="G264" s="24"/>
      <c r="H264" s="23"/>
      <c r="I264" s="26" t="str">
        <f>HYPERLINK("mailto:dizzyd32000@yahoo.com","dizzyd32000@yahoo.com ")</f>
        <v xml:space="preserve">dizzyd32000@yahoo.com </v>
      </c>
      <c r="J264" s="27">
        <v>1</v>
      </c>
      <c r="K264" s="31"/>
    </row>
    <row r="265" spans="1:11" ht="12">
      <c r="A265" s="22"/>
      <c r="B265" s="22"/>
      <c r="C265" s="22"/>
      <c r="D265" s="22"/>
      <c r="E265" s="28"/>
      <c r="F265" s="29"/>
      <c r="G265" s="29"/>
      <c r="H265" s="28"/>
      <c r="I265" s="30" t="str">
        <f>HYPERLINK("mailto:ajandk@charter.net","ajandk@charter.net")</f>
        <v>ajandk@charter.net</v>
      </c>
      <c r="J265" s="27">
        <v>1</v>
      </c>
      <c r="K265" s="31"/>
    </row>
    <row r="266" spans="1:11" ht="12">
      <c r="A266" s="22"/>
      <c r="B266" s="21"/>
      <c r="C266" s="22"/>
      <c r="D266" s="21"/>
      <c r="E266" s="23"/>
      <c r="F266" s="24"/>
      <c r="G266" s="24"/>
      <c r="H266" s="23"/>
      <c r="I266" s="26" t="s">
        <v>905</v>
      </c>
      <c r="J266" s="27">
        <v>1</v>
      </c>
      <c r="K266" s="31"/>
    </row>
    <row r="267" spans="1:11" ht="12">
      <c r="A267" s="21"/>
      <c r="B267" s="21"/>
      <c r="C267" s="22"/>
      <c r="D267" s="21"/>
      <c r="E267" s="23"/>
      <c r="F267" s="24"/>
      <c r="G267" s="24"/>
      <c r="H267" s="23"/>
      <c r="I267" s="26" t="str">
        <f>HYPERLINK("mailto:broll@mhsolutions.com","broll@mhsolutions.com")</f>
        <v>broll@mhsolutions.com</v>
      </c>
      <c r="J267" s="27">
        <v>1</v>
      </c>
      <c r="K267" s="31"/>
    </row>
    <row r="268" spans="1:11" ht="12">
      <c r="A268" s="21"/>
      <c r="B268" s="21"/>
      <c r="C268" s="22"/>
      <c r="D268" s="21"/>
      <c r="E268" s="23"/>
      <c r="F268" s="24"/>
      <c r="G268" s="24"/>
      <c r="H268" s="23"/>
      <c r="I268" s="26" t="s">
        <v>906</v>
      </c>
      <c r="J268" s="27">
        <v>1</v>
      </c>
      <c r="K268" s="31"/>
    </row>
    <row r="269" spans="1:11" ht="12">
      <c r="A269" s="25"/>
      <c r="B269" s="25"/>
      <c r="C269" s="25"/>
      <c r="D269" s="25"/>
      <c r="E269" s="25"/>
      <c r="F269" s="25"/>
      <c r="G269" s="25"/>
      <c r="H269" s="25"/>
      <c r="I269" s="26" t="str">
        <f>HYPERLINK("mailto:Tabitz@uwhealth.org","Tabitz@uwhealth.org")</f>
        <v>Tabitz@uwhealth.org</v>
      </c>
      <c r="J269" s="27">
        <v>1</v>
      </c>
      <c r="K269" s="25"/>
    </row>
    <row r="270" spans="1:11" ht="12">
      <c r="A270" s="21"/>
      <c r="B270" s="21"/>
      <c r="C270" s="22"/>
      <c r="D270" s="21"/>
      <c r="E270" s="23"/>
      <c r="F270" s="24"/>
      <c r="G270" s="24"/>
      <c r="H270" s="25"/>
      <c r="I270" s="25"/>
      <c r="J270" s="27"/>
      <c r="K270" s="32"/>
    </row>
    <row r="271" spans="1:11" ht="12">
      <c r="A271" s="21"/>
      <c r="B271" s="21"/>
      <c r="C271" s="22"/>
      <c r="D271" s="21"/>
      <c r="E271" s="23"/>
      <c r="F271" s="24"/>
      <c r="G271" s="24"/>
      <c r="H271" s="25"/>
      <c r="I271" s="25"/>
      <c r="J271" s="27"/>
      <c r="K271" s="32"/>
    </row>
    <row r="272" spans="1:11" ht="12">
      <c r="A272" s="21"/>
      <c r="B272" s="21"/>
      <c r="C272" s="22"/>
      <c r="D272" s="21"/>
      <c r="E272" s="23"/>
      <c r="F272" s="24"/>
      <c r="G272" s="24"/>
      <c r="H272" s="25"/>
      <c r="I272" s="25"/>
      <c r="J272" s="27"/>
      <c r="K272" s="32"/>
    </row>
    <row r="273" spans="1:11" ht="12">
      <c r="A273" s="21"/>
      <c r="B273" s="21"/>
      <c r="C273" s="22"/>
      <c r="D273" s="21"/>
      <c r="E273" s="23"/>
      <c r="F273" s="24"/>
      <c r="G273" s="24"/>
      <c r="H273" s="25"/>
      <c r="I273" s="25"/>
      <c r="J273" s="27"/>
      <c r="K273" s="32"/>
    </row>
    <row r="274" spans="1:11" ht="12">
      <c r="A274" s="21"/>
      <c r="B274" s="21"/>
      <c r="C274" s="22"/>
      <c r="D274" s="21"/>
      <c r="E274" s="23"/>
      <c r="F274" s="24"/>
      <c r="G274" s="24"/>
      <c r="H274" s="25"/>
      <c r="I274" s="25"/>
      <c r="J274" s="27"/>
      <c r="K274" s="32"/>
    </row>
    <row r="275" spans="1:11" ht="12">
      <c r="A275" s="21"/>
      <c r="B275" s="21"/>
      <c r="C275" s="22"/>
      <c r="D275" s="21"/>
      <c r="E275" s="23"/>
      <c r="F275" s="24"/>
      <c r="G275" s="24"/>
      <c r="H275" s="25"/>
      <c r="I275" s="25"/>
      <c r="J275" s="27"/>
      <c r="K275" s="32"/>
    </row>
    <row r="276" spans="1:11" ht="12">
      <c r="A276" s="21"/>
      <c r="B276" s="21"/>
      <c r="C276" s="22"/>
      <c r="D276" s="21"/>
      <c r="E276" s="23"/>
      <c r="F276" s="24"/>
      <c r="G276" s="24"/>
      <c r="H276" s="25"/>
      <c r="I276" s="25"/>
      <c r="J276" s="27"/>
      <c r="K276" s="32"/>
    </row>
    <row r="277" spans="1:11" ht="12">
      <c r="A277" s="21"/>
      <c r="B277" s="21"/>
      <c r="C277" s="22"/>
      <c r="D277" s="21"/>
      <c r="E277" s="23"/>
      <c r="F277" s="24"/>
      <c r="G277" s="24"/>
      <c r="H277" s="25"/>
      <c r="I277" s="25"/>
      <c r="J277" s="27"/>
      <c r="K277" s="32"/>
    </row>
    <row r="278" spans="1:11" ht="12">
      <c r="A278" s="21"/>
      <c r="B278" s="21"/>
      <c r="C278" s="22"/>
      <c r="D278" s="21"/>
      <c r="E278" s="23"/>
      <c r="F278" s="24"/>
      <c r="G278" s="24"/>
      <c r="H278" s="25"/>
      <c r="I278" s="25"/>
      <c r="J278" s="27"/>
      <c r="K278" s="32"/>
    </row>
    <row r="279" spans="1:11" ht="12">
      <c r="A279" s="21"/>
      <c r="B279" s="21"/>
      <c r="C279" s="22"/>
      <c r="D279" s="21"/>
      <c r="E279" s="23"/>
      <c r="F279" s="24"/>
      <c r="G279" s="24"/>
      <c r="H279" s="25"/>
      <c r="I279" s="25"/>
      <c r="J279" s="27"/>
      <c r="K279" s="32"/>
    </row>
    <row r="280" spans="1:11" ht="12">
      <c r="A280" s="21"/>
      <c r="B280" s="21"/>
      <c r="C280" s="22"/>
      <c r="D280" s="21"/>
      <c r="E280" s="23"/>
      <c r="F280" s="24"/>
      <c r="G280" s="24"/>
      <c r="H280" s="25"/>
      <c r="I280" s="25"/>
      <c r="J280" s="27"/>
      <c r="K280" s="32"/>
    </row>
    <row r="281" spans="1:11" ht="12">
      <c r="A281" s="21"/>
      <c r="B281" s="21"/>
      <c r="C281" s="22"/>
      <c r="D281" s="21"/>
      <c r="E281" s="23"/>
      <c r="F281" s="24"/>
      <c r="G281" s="24"/>
      <c r="H281" s="25"/>
      <c r="I281" s="25"/>
      <c r="J281" s="27"/>
      <c r="K281" s="32"/>
    </row>
    <row r="282" spans="1:11" ht="12">
      <c r="A282" s="21"/>
      <c r="B282" s="21"/>
      <c r="C282" s="22"/>
      <c r="D282" s="21"/>
      <c r="E282" s="23"/>
      <c r="F282" s="24"/>
      <c r="G282" s="24"/>
      <c r="H282" s="25"/>
      <c r="I282" s="25"/>
      <c r="J282" s="27"/>
      <c r="K282" s="32"/>
    </row>
    <row r="283" spans="1:11" ht="12">
      <c r="A283" s="21"/>
      <c r="B283" s="21"/>
      <c r="C283" s="22"/>
      <c r="D283" s="21"/>
      <c r="E283" s="23"/>
      <c r="F283" s="24"/>
      <c r="G283" s="24"/>
      <c r="H283" s="25"/>
      <c r="I283" s="25"/>
      <c r="J283" s="27"/>
      <c r="K283" s="32"/>
    </row>
    <row r="284" spans="1:11" ht="12">
      <c r="A284" s="21"/>
      <c r="B284" s="21"/>
      <c r="C284" s="22"/>
      <c r="D284" s="21"/>
      <c r="E284" s="23"/>
      <c r="F284" s="24"/>
      <c r="G284" s="24"/>
      <c r="H284" s="25"/>
      <c r="I284" s="25"/>
      <c r="J284" s="27"/>
      <c r="K284" s="32"/>
    </row>
    <row r="285" spans="1:11" ht="12">
      <c r="A285" s="21"/>
      <c r="B285" s="21"/>
      <c r="C285" s="22"/>
      <c r="D285" s="21"/>
      <c r="E285" s="23"/>
      <c r="F285" s="24"/>
      <c r="G285" s="24"/>
      <c r="H285" s="25"/>
      <c r="I285" s="25"/>
      <c r="J285" s="27"/>
      <c r="K285" s="32"/>
    </row>
  </sheetData>
  <autoFilter ref="A1:K235"/>
  <conditionalFormatting sqref="J1 J2 J3 J4 J5 J6 J7 J8 J9 J10 J11 J12 J13 J14 J15 J16 J17 J18 J19 J20 J21 J22 J23 J24 J25 J26 J27 J28 J29 J30 J31 J32 J33 J34 J35 J36 J37 J38 J39 J40 J41 J42 J43 J44 J45 J46 J47 J48 J49 J50 J51 J52 J53 J54 J55 J56 J57 J58 J59 J60 J61 J62 J63 J64 J65 J66 J67 J68 J69 J70 J71 J72 J73 J74 J75 J76 J77 J78 J79 J80 J81 J82 J83 J84 J85 J86 J87 J88 J89 J90 J91 J92 J93 J94 J95 J96 J97 J98 J99 J100 J101 J102 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J203 J204 J205 J206 J207 J208 J209 J210 J211 J212 J213 J214 J215 J216 J217 J218 J219 J220 J221 J222 J223 J224 J225 J226 J227 J228 J229 J230 J231 J232 J233 J234 J235 J236 J237 J238 J239 J240 J241 J242 J243 J244 J245 J246 J247 J248 J249 J250 J251 J252 J253 J254 J255 J256 J257 J258 J259 J260 J261 J262 J263 J264 J265 J266 J267 J268 J269 J270 J271 J272 J273 J274 J275 J276 J277 J278 J279 J280 J281 J282 J283 J284 J285">
    <cfRule type="containsText" dxfId="2" priority="1" stopIfTrue="1" operator="containsText" text="1">
      <formula>NOT(ISERROR(SEARCH("1", J1)))</formula>
    </cfRule>
    <cfRule type="containsText" dxfId="1" priority="2" stopIfTrue="1" operator="containsText" text="2">
      <formula>NOT(ISERROR(SEARCH("2", J1)))</formula>
    </cfRule>
    <cfRule type="containsText" dxfId="0" priority="3" stopIfTrue="1" operator="containsText" text="3">
      <formula>NOT(ISERROR(SEARCH("3", J1)))</formula>
    </cfRule>
  </conditionalFormatting>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11.5" defaultRowHeight="12.75" customHeight="1" x14ac:dyDescent="0"/>
  <cols>
    <col min="1" max="1" width="80.33203125" customWidth="1"/>
  </cols>
  <sheetData>
    <row r="1" spans="1:1" ht="23.25" customHeight="1">
      <c r="A1" s="12" t="s">
        <v>907</v>
      </c>
    </row>
    <row r="2" spans="1:1" ht="12">
      <c r="A2" s="13" t="s">
        <v>908</v>
      </c>
    </row>
    <row r="3" spans="1:1" ht="12">
      <c r="A3" s="13" t="s">
        <v>909</v>
      </c>
    </row>
    <row r="4" spans="1:1" ht="13">
      <c r="A4" s="15" t="str">
        <f>HYPERLINK("mailto:daughertyjmaa@verizon.net","daughertyjmaa@verizon.net")</f>
        <v>daughertyjmaa@verizon.net</v>
      </c>
    </row>
    <row r="5" spans="1:1" ht="12">
      <c r="A5" s="13" t="s">
        <v>910</v>
      </c>
    </row>
    <row r="6" spans="1:1" ht="12">
      <c r="A6" s="13" t="s">
        <v>911</v>
      </c>
    </row>
    <row r="7" spans="1:1" ht="12">
      <c r="A7" s="13" t="s">
        <v>912</v>
      </c>
    </row>
    <row r="8" spans="1:1" ht="12">
      <c r="A8" s="13" t="s">
        <v>913</v>
      </c>
    </row>
    <row r="9" spans="1:1" ht="18" customHeight="1">
      <c r="A9" s="5" t="s">
        <v>914</v>
      </c>
    </row>
    <row r="10" spans="1:1" ht="13">
      <c r="A10" s="15" t="str">
        <f>HYPERLINK("mailto:jgonzalez@wifacets.org","jgonzalez@wifacets.org")</f>
        <v>jgonzalez@wifacets.org</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workbookViewId="0"/>
  </sheetViews>
  <sheetFormatPr baseColWidth="10" defaultColWidth="6.83203125" defaultRowHeight="18" customHeight="1" x14ac:dyDescent="0"/>
  <cols>
    <col min="1" max="1" width="11.33203125" customWidth="1"/>
    <col min="2" max="2" width="15.6640625" customWidth="1"/>
    <col min="3" max="3" width="14.1640625" customWidth="1"/>
    <col min="4" max="4" width="28.1640625" customWidth="1"/>
    <col min="5" max="5" width="7.1640625" customWidth="1"/>
    <col min="6" max="6" width="4.1640625" customWidth="1"/>
    <col min="7" max="7" width="12.6640625" customWidth="1"/>
    <col min="8" max="8" width="14.33203125" customWidth="1"/>
    <col min="9" max="9" width="41" customWidth="1"/>
  </cols>
  <sheetData>
    <row r="1" spans="1:10" ht="45.75" customHeight="1">
      <c r="A1" s="16" t="s">
        <v>915</v>
      </c>
      <c r="B1" s="7" t="s">
        <v>916</v>
      </c>
      <c r="C1" s="7" t="s">
        <v>0</v>
      </c>
      <c r="D1" s="7" t="s">
        <v>1</v>
      </c>
      <c r="E1" s="7" t="s">
        <v>2</v>
      </c>
      <c r="F1" s="7" t="s">
        <v>3</v>
      </c>
      <c r="G1" s="7" t="s">
        <v>4</v>
      </c>
      <c r="H1" s="7" t="s">
        <v>5</v>
      </c>
      <c r="I1" s="17" t="s">
        <v>7</v>
      </c>
      <c r="J1" s="4" t="s">
        <v>917</v>
      </c>
    </row>
    <row r="2" spans="1:10">
      <c r="A2" s="13" t="s">
        <v>918</v>
      </c>
      <c r="B2" s="8" t="s">
        <v>297</v>
      </c>
      <c r="C2" s="8" t="s">
        <v>919</v>
      </c>
      <c r="D2" s="9" t="s">
        <v>920</v>
      </c>
      <c r="E2" s="8" t="s">
        <v>18</v>
      </c>
      <c r="F2" s="8" t="s">
        <v>14</v>
      </c>
      <c r="G2" s="8">
        <v>53705</v>
      </c>
      <c r="H2" s="8" t="s">
        <v>921</v>
      </c>
      <c r="I2" s="2" t="str">
        <f>HYPERLINK("mailto:608daniels@charter.net","608daniels@charter.net")</f>
        <v>608daniels@charter.net</v>
      </c>
      <c r="J2" s="1">
        <v>1</v>
      </c>
    </row>
    <row r="3" spans="1:10">
      <c r="A3" s="13" t="s">
        <v>918</v>
      </c>
      <c r="B3" s="8" t="s">
        <v>922</v>
      </c>
      <c r="C3" s="8" t="s">
        <v>923</v>
      </c>
      <c r="D3" s="9" t="s">
        <v>924</v>
      </c>
      <c r="E3" s="8" t="s">
        <v>62</v>
      </c>
      <c r="F3" s="8" t="s">
        <v>14</v>
      </c>
      <c r="G3" s="8">
        <v>53593</v>
      </c>
      <c r="H3" s="8">
        <v>6082205597</v>
      </c>
      <c r="I3" s="2" t="str">
        <f>HYPERLINK("mailto:aadubeturner@yahoo.com","aadubeturner@yahoo.com")</f>
        <v>aadubeturner@yahoo.com</v>
      </c>
      <c r="J3" s="1">
        <v>1</v>
      </c>
    </row>
    <row r="4" spans="1:10" ht="17">
      <c r="A4" s="13" t="s">
        <v>918</v>
      </c>
      <c r="B4" s="8" t="s">
        <v>135</v>
      </c>
      <c r="C4" s="8" t="s">
        <v>136</v>
      </c>
      <c r="D4" s="9" t="s">
        <v>137</v>
      </c>
      <c r="G4" s="8">
        <v>53593</v>
      </c>
      <c r="H4" s="8">
        <v>6088504592</v>
      </c>
      <c r="I4" s="10" t="s">
        <v>911</v>
      </c>
      <c r="J4" s="1">
        <v>1</v>
      </c>
    </row>
    <row r="5" spans="1:10" ht="17">
      <c r="A5" s="13" t="s">
        <v>918</v>
      </c>
      <c r="B5" s="9" t="s">
        <v>221</v>
      </c>
      <c r="C5" s="9" t="s">
        <v>222</v>
      </c>
      <c r="D5" s="9" t="s">
        <v>223</v>
      </c>
      <c r="E5" s="9" t="s">
        <v>22</v>
      </c>
      <c r="F5" s="9" t="s">
        <v>14</v>
      </c>
      <c r="G5" s="9" t="s">
        <v>224</v>
      </c>
      <c r="H5" s="9" t="s">
        <v>225</v>
      </c>
      <c r="I5" s="14" t="s">
        <v>925</v>
      </c>
      <c r="J5" s="1">
        <v>1</v>
      </c>
    </row>
    <row r="6" spans="1:10">
      <c r="A6" s="13" t="s">
        <v>918</v>
      </c>
      <c r="B6" s="8" t="s">
        <v>221</v>
      </c>
      <c r="C6" s="8" t="s">
        <v>490</v>
      </c>
      <c r="D6" s="9" t="s">
        <v>491</v>
      </c>
      <c r="E6" s="8" t="s">
        <v>492</v>
      </c>
      <c r="F6" s="8" t="s">
        <v>14</v>
      </c>
      <c r="G6" s="8">
        <v>53536</v>
      </c>
      <c r="I6" s="2" t="str">
        <f>HYPERLINK("mailto:ak2@medicine.wisc.edu","ak2@medicine.wisc.edu")</f>
        <v>ak2@medicine.wisc.edu</v>
      </c>
      <c r="J6" s="1">
        <v>1</v>
      </c>
    </row>
    <row r="7" spans="1:10" ht="25.5" customHeight="1">
      <c r="A7" s="13" t="s">
        <v>918</v>
      </c>
      <c r="B7" s="9" t="s">
        <v>881</v>
      </c>
      <c r="C7" s="9" t="s">
        <v>882</v>
      </c>
      <c r="D7" s="9" t="s">
        <v>883</v>
      </c>
      <c r="E7" s="9" t="s">
        <v>18</v>
      </c>
      <c r="F7" s="9" t="s">
        <v>14</v>
      </c>
      <c r="G7" s="9" t="s">
        <v>884</v>
      </c>
      <c r="H7" s="9" t="s">
        <v>885</v>
      </c>
      <c r="I7" s="14" t="s">
        <v>926</v>
      </c>
      <c r="J7" s="1">
        <v>1</v>
      </c>
    </row>
    <row r="8" spans="1:10" ht="17">
      <c r="A8" s="13" t="s">
        <v>918</v>
      </c>
      <c r="B8" s="8" t="s">
        <v>374</v>
      </c>
      <c r="C8" s="8" t="s">
        <v>375</v>
      </c>
      <c r="I8" s="10" t="s">
        <v>927</v>
      </c>
      <c r="J8" s="1">
        <v>1</v>
      </c>
    </row>
    <row r="9" spans="1:10">
      <c r="A9" s="13" t="s">
        <v>918</v>
      </c>
      <c r="I9" s="2" t="s">
        <v>905</v>
      </c>
      <c r="J9" s="1">
        <v>1</v>
      </c>
    </row>
    <row r="10" spans="1:10" ht="25.5" customHeight="1">
      <c r="A10" s="13" t="s">
        <v>918</v>
      </c>
      <c r="B10" s="9" t="s">
        <v>159</v>
      </c>
      <c r="C10" s="9" t="s">
        <v>160</v>
      </c>
      <c r="D10" s="9" t="s">
        <v>161</v>
      </c>
      <c r="E10" s="9" t="s">
        <v>18</v>
      </c>
      <c r="F10" s="9" t="s">
        <v>14</v>
      </c>
      <c r="G10" s="9" t="s">
        <v>162</v>
      </c>
      <c r="H10" s="9" t="s">
        <v>163</v>
      </c>
      <c r="I10" s="14" t="s">
        <v>928</v>
      </c>
      <c r="J10" s="1">
        <v>1</v>
      </c>
    </row>
    <row r="11" spans="1:10" ht="25.5" customHeight="1">
      <c r="A11" s="13" t="s">
        <v>918</v>
      </c>
      <c r="B11" s="9" t="s">
        <v>424</v>
      </c>
      <c r="C11" s="9" t="s">
        <v>425</v>
      </c>
      <c r="D11" s="9" t="s">
        <v>426</v>
      </c>
      <c r="E11" s="9" t="s">
        <v>18</v>
      </c>
      <c r="F11" s="9" t="s">
        <v>14</v>
      </c>
      <c r="G11" s="9" t="s">
        <v>130</v>
      </c>
      <c r="I11" s="14" t="s">
        <v>929</v>
      </c>
      <c r="J11" s="1">
        <v>1</v>
      </c>
    </row>
    <row r="12" spans="1:10" ht="25.5" customHeight="1">
      <c r="A12" s="13" t="s">
        <v>918</v>
      </c>
      <c r="B12" s="9" t="s">
        <v>297</v>
      </c>
      <c r="C12" s="9" t="s">
        <v>930</v>
      </c>
      <c r="D12" s="9" t="s">
        <v>931</v>
      </c>
      <c r="E12" s="9" t="s">
        <v>18</v>
      </c>
      <c r="F12" s="9" t="s">
        <v>14</v>
      </c>
      <c r="G12" s="9" t="s">
        <v>932</v>
      </c>
      <c r="H12" s="9" t="s">
        <v>933</v>
      </c>
      <c r="I12" s="14" t="s">
        <v>934</v>
      </c>
      <c r="J12" s="1">
        <v>1</v>
      </c>
    </row>
    <row r="13" spans="1:10">
      <c r="A13" s="13" t="s">
        <v>918</v>
      </c>
      <c r="B13" s="9" t="s">
        <v>935</v>
      </c>
      <c r="C13" s="9" t="s">
        <v>767</v>
      </c>
      <c r="I13" s="11" t="str">
        <f>HYPERLINK("mailto:austinshug@earthlink.net","austinshug@earthlink.net")</f>
        <v>austinshug@earthlink.net</v>
      </c>
      <c r="J13" s="1">
        <v>1</v>
      </c>
    </row>
    <row r="14" spans="1:10">
      <c r="A14" s="13" t="s">
        <v>918</v>
      </c>
      <c r="B14" s="8" t="s">
        <v>936</v>
      </c>
      <c r="C14" s="8" t="s">
        <v>937</v>
      </c>
      <c r="D14" s="9" t="s">
        <v>938</v>
      </c>
      <c r="E14" s="8" t="s">
        <v>141</v>
      </c>
      <c r="F14" s="8" t="s">
        <v>14</v>
      </c>
      <c r="G14" s="8">
        <v>53562</v>
      </c>
      <c r="H14" s="8" t="s">
        <v>939</v>
      </c>
      <c r="I14" s="2" t="str">
        <f>HYPERLINK("mailto:barav14@charter.net","barav14@charter.net")</f>
        <v>barav14@charter.net</v>
      </c>
      <c r="J14" s="1">
        <v>1</v>
      </c>
    </row>
    <row r="15" spans="1:10" ht="25.5" customHeight="1">
      <c r="A15" s="13" t="s">
        <v>918</v>
      </c>
      <c r="B15" s="9" t="s">
        <v>56</v>
      </c>
      <c r="C15" s="9" t="s">
        <v>270</v>
      </c>
      <c r="D15" s="9" t="s">
        <v>271</v>
      </c>
      <c r="E15" s="9" t="s">
        <v>18</v>
      </c>
      <c r="F15" s="9" t="s">
        <v>14</v>
      </c>
      <c r="G15" s="9" t="s">
        <v>940</v>
      </c>
      <c r="H15" s="9" t="s">
        <v>272</v>
      </c>
      <c r="I15" s="14" t="s">
        <v>941</v>
      </c>
      <c r="J15" s="1">
        <v>1</v>
      </c>
    </row>
    <row r="16" spans="1:10" ht="25.5" customHeight="1">
      <c r="A16" s="13" t="s">
        <v>918</v>
      </c>
      <c r="B16" s="9" t="s">
        <v>206</v>
      </c>
      <c r="C16" s="9" t="s">
        <v>213</v>
      </c>
      <c r="D16" s="9" t="s">
        <v>214</v>
      </c>
      <c r="E16" s="9" t="s">
        <v>101</v>
      </c>
      <c r="F16" s="9" t="s">
        <v>14</v>
      </c>
      <c r="G16" s="9" t="s">
        <v>215</v>
      </c>
      <c r="H16" s="9" t="s">
        <v>216</v>
      </c>
      <c r="I16" s="14" t="s">
        <v>942</v>
      </c>
      <c r="J16" s="1">
        <v>1</v>
      </c>
    </row>
    <row r="17" spans="1:10" ht="25.5" customHeight="1">
      <c r="A17" s="13" t="s">
        <v>918</v>
      </c>
      <c r="B17" s="9" t="s">
        <v>106</v>
      </c>
      <c r="C17" s="9" t="s">
        <v>107</v>
      </c>
      <c r="D17" s="9" t="s">
        <v>108</v>
      </c>
      <c r="E17" s="9" t="s">
        <v>101</v>
      </c>
      <c r="F17" s="9" t="s">
        <v>14</v>
      </c>
      <c r="G17" s="9" t="s">
        <v>109</v>
      </c>
      <c r="H17" s="9" t="s">
        <v>110</v>
      </c>
      <c r="I17" s="14" t="s">
        <v>943</v>
      </c>
      <c r="J17" s="1">
        <v>1</v>
      </c>
    </row>
    <row r="18" spans="1:10">
      <c r="A18" s="13" t="s">
        <v>918</v>
      </c>
      <c r="B18" s="8" t="s">
        <v>115</v>
      </c>
      <c r="C18" s="8" t="s">
        <v>112</v>
      </c>
      <c r="D18" s="9" t="s">
        <v>944</v>
      </c>
      <c r="E18" s="8" t="s">
        <v>40</v>
      </c>
      <c r="F18" s="8" t="s">
        <v>14</v>
      </c>
      <c r="G18" s="8">
        <v>53719</v>
      </c>
      <c r="H18" s="8" t="s">
        <v>945</v>
      </c>
      <c r="I18" s="2" t="str">
        <f>HYPERLINK("mailto:bipolar_darling@sbcglobal.net","bipolar_darling@sbcglobal.net")</f>
        <v>bipolar_darling@sbcglobal.net</v>
      </c>
      <c r="J18" s="1">
        <v>1</v>
      </c>
    </row>
    <row r="19" spans="1:10">
      <c r="A19" s="13" t="s">
        <v>918</v>
      </c>
      <c r="B19" s="8" t="s">
        <v>660</v>
      </c>
      <c r="C19" s="8" t="s">
        <v>661</v>
      </c>
      <c r="D19" s="9" t="s">
        <v>662</v>
      </c>
      <c r="E19" s="8" t="s">
        <v>333</v>
      </c>
      <c r="F19" s="8" t="s">
        <v>14</v>
      </c>
      <c r="G19" s="8">
        <v>53589</v>
      </c>
      <c r="H19" s="8">
        <v>6088772802</v>
      </c>
      <c r="I19" s="2" t="str">
        <f>HYPERLINK("mailto:bjorourke2000@yahoo.com","bjorourke2000@yahoo.com")</f>
        <v>bjorourke2000@yahoo.com</v>
      </c>
      <c r="J19" s="1">
        <v>1</v>
      </c>
    </row>
    <row r="20" spans="1:10" ht="25.5" customHeight="1">
      <c r="A20" s="13" t="s">
        <v>918</v>
      </c>
      <c r="B20" s="9" t="s">
        <v>527</v>
      </c>
      <c r="C20" s="9" t="s">
        <v>837</v>
      </c>
      <c r="D20" s="9" t="s">
        <v>838</v>
      </c>
      <c r="E20" s="9" t="s">
        <v>18</v>
      </c>
      <c r="F20" s="9" t="s">
        <v>14</v>
      </c>
      <c r="G20" s="9" t="s">
        <v>839</v>
      </c>
      <c r="I20" s="14" t="s">
        <v>946</v>
      </c>
      <c r="J20" s="1">
        <v>1</v>
      </c>
    </row>
    <row r="21" spans="1:10" ht="25.5" customHeight="1">
      <c r="A21" s="13" t="s">
        <v>918</v>
      </c>
      <c r="B21" s="9" t="s">
        <v>758</v>
      </c>
      <c r="C21" s="9" t="s">
        <v>759</v>
      </c>
      <c r="D21" s="9" t="s">
        <v>760</v>
      </c>
      <c r="E21" s="9" t="s">
        <v>333</v>
      </c>
      <c r="F21" s="9" t="s">
        <v>14</v>
      </c>
      <c r="G21" s="9" t="s">
        <v>761</v>
      </c>
      <c r="H21" s="9" t="s">
        <v>762</v>
      </c>
      <c r="I21" s="14" t="s">
        <v>947</v>
      </c>
      <c r="J21" s="1">
        <v>1</v>
      </c>
    </row>
    <row r="22" spans="1:10">
      <c r="A22" s="13" t="s">
        <v>918</v>
      </c>
      <c r="B22" s="8" t="s">
        <v>948</v>
      </c>
      <c r="C22" s="8" t="s">
        <v>930</v>
      </c>
      <c r="E22" s="8" t="s">
        <v>624</v>
      </c>
      <c r="F22" s="8" t="s">
        <v>14</v>
      </c>
      <c r="I22" s="2" t="str">
        <f>HYPERLINK("mailto:brianandsherry@charter.net","brianandsherry@charter.net")</f>
        <v>brianandsherry@charter.net</v>
      </c>
      <c r="J22" s="1">
        <v>1</v>
      </c>
    </row>
    <row r="23" spans="1:10">
      <c r="A23" s="13" t="s">
        <v>918</v>
      </c>
      <c r="B23" s="8" t="s">
        <v>59</v>
      </c>
      <c r="C23" s="8" t="s">
        <v>60</v>
      </c>
      <c r="D23" s="9" t="s">
        <v>61</v>
      </c>
      <c r="E23" s="8" t="s">
        <v>62</v>
      </c>
      <c r="F23" s="8" t="s">
        <v>14</v>
      </c>
      <c r="G23" s="8">
        <v>53593</v>
      </c>
      <c r="H23" s="8" t="s">
        <v>63</v>
      </c>
      <c r="I23" s="2" t="str">
        <f>HYPERLINK("mailto:bribell6@aol.com","bribell6@aol.com")</f>
        <v>bribell6@aol.com</v>
      </c>
      <c r="J23" s="1">
        <v>1</v>
      </c>
    </row>
    <row r="24" spans="1:10" ht="24">
      <c r="A24" s="13" t="s">
        <v>918</v>
      </c>
      <c r="B24" s="9" t="s">
        <v>263</v>
      </c>
      <c r="C24" s="9" t="s">
        <v>264</v>
      </c>
      <c r="D24" s="9" t="s">
        <v>265</v>
      </c>
      <c r="E24" s="9" t="s">
        <v>241</v>
      </c>
      <c r="F24" s="9" t="s">
        <v>14</v>
      </c>
      <c r="G24" s="9" t="s">
        <v>266</v>
      </c>
      <c r="H24" s="9" t="s">
        <v>267</v>
      </c>
      <c r="I24" s="14" t="s">
        <v>949</v>
      </c>
      <c r="J24" s="1">
        <v>1</v>
      </c>
    </row>
    <row r="25" spans="1:10" ht="25.5" customHeight="1">
      <c r="A25" s="13" t="s">
        <v>918</v>
      </c>
      <c r="B25" s="9" t="s">
        <v>950</v>
      </c>
      <c r="C25" s="9" t="s">
        <v>112</v>
      </c>
      <c r="D25" s="9" t="s">
        <v>951</v>
      </c>
      <c r="E25" s="9" t="s">
        <v>18</v>
      </c>
      <c r="F25" s="9" t="s">
        <v>14</v>
      </c>
      <c r="G25" s="9" t="s">
        <v>952</v>
      </c>
      <c r="H25" s="9" t="s">
        <v>953</v>
      </c>
      <c r="I25" s="14" t="s">
        <v>954</v>
      </c>
      <c r="J25" s="1">
        <v>1</v>
      </c>
    </row>
    <row r="26" spans="1:10" ht="25.5" customHeight="1">
      <c r="A26" s="13" t="s">
        <v>918</v>
      </c>
      <c r="B26" s="8" t="s">
        <v>173</v>
      </c>
      <c r="C26" s="8" t="s">
        <v>112</v>
      </c>
      <c r="D26" s="9" t="s">
        <v>955</v>
      </c>
      <c r="E26" s="9" t="s">
        <v>18</v>
      </c>
      <c r="F26" s="9" t="s">
        <v>14</v>
      </c>
      <c r="G26" s="8">
        <v>53726</v>
      </c>
      <c r="H26" s="9" t="s">
        <v>956</v>
      </c>
      <c r="I26" s="2" t="str">
        <f>HYPERLINK("mailto:caburns2@yahoo.com","caburns2@yahoo.com")</f>
        <v>caburns2@yahoo.com</v>
      </c>
      <c r="J26" s="1">
        <v>1</v>
      </c>
    </row>
    <row r="27" spans="1:10" ht="25.5" customHeight="1">
      <c r="A27" s="13" t="s">
        <v>918</v>
      </c>
      <c r="B27" s="9" t="s">
        <v>200</v>
      </c>
      <c r="C27" s="9" t="s">
        <v>511</v>
      </c>
      <c r="D27" s="9" t="s">
        <v>512</v>
      </c>
      <c r="E27" s="9" t="s">
        <v>18</v>
      </c>
      <c r="F27" s="9" t="s">
        <v>14</v>
      </c>
      <c r="G27" s="9" t="s">
        <v>513</v>
      </c>
      <c r="H27" s="9" t="s">
        <v>514</v>
      </c>
      <c r="I27" s="14" t="s">
        <v>957</v>
      </c>
      <c r="J27" s="1">
        <v>1</v>
      </c>
    </row>
    <row r="28" spans="1:10" ht="17">
      <c r="A28" s="13" t="s">
        <v>918</v>
      </c>
      <c r="B28" s="8" t="s">
        <v>866</v>
      </c>
      <c r="C28" s="8" t="s">
        <v>867</v>
      </c>
      <c r="I28" s="10" t="s">
        <v>912</v>
      </c>
      <c r="J28" s="1">
        <v>1</v>
      </c>
    </row>
    <row r="29" spans="1:10" ht="25.5" customHeight="1">
      <c r="A29" s="13" t="s">
        <v>918</v>
      </c>
      <c r="B29" s="9" t="s">
        <v>72</v>
      </c>
      <c r="C29" s="9" t="s">
        <v>128</v>
      </c>
      <c r="D29" s="9" t="s">
        <v>129</v>
      </c>
      <c r="E29" s="9" t="s">
        <v>18</v>
      </c>
      <c r="F29" s="9" t="s">
        <v>14</v>
      </c>
      <c r="G29" s="9" t="s">
        <v>130</v>
      </c>
      <c r="I29" s="14" t="s">
        <v>958</v>
      </c>
      <c r="J29" s="1">
        <v>1</v>
      </c>
    </row>
    <row r="30" spans="1:10" ht="17">
      <c r="A30" s="13" t="s">
        <v>918</v>
      </c>
      <c r="I30" s="10" t="s">
        <v>908</v>
      </c>
      <c r="J30" s="1">
        <v>1</v>
      </c>
    </row>
    <row r="31" spans="1:10">
      <c r="A31" s="13" t="s">
        <v>918</v>
      </c>
      <c r="B31" s="8" t="s">
        <v>619</v>
      </c>
      <c r="C31" s="8" t="s">
        <v>620</v>
      </c>
      <c r="D31" s="9" t="s">
        <v>621</v>
      </c>
      <c r="E31" s="8" t="s">
        <v>18</v>
      </c>
      <c r="F31" s="8" t="s">
        <v>14</v>
      </c>
      <c r="G31" s="8">
        <v>53717</v>
      </c>
      <c r="I31" s="2" t="str">
        <f>HYPERLINK("mailto:conor.mcguire@charter.net","conor.mcguire@charter.net")</f>
        <v>conor.mcguire@charter.net</v>
      </c>
      <c r="J31" s="1">
        <v>1</v>
      </c>
    </row>
    <row r="32" spans="1:10">
      <c r="A32" s="13" t="s">
        <v>918</v>
      </c>
      <c r="B32" s="8" t="s">
        <v>462</v>
      </c>
      <c r="C32" s="8" t="s">
        <v>959</v>
      </c>
      <c r="D32" s="9" t="s">
        <v>960</v>
      </c>
      <c r="E32" s="8" t="s">
        <v>314</v>
      </c>
      <c r="F32" s="8" t="s">
        <v>14</v>
      </c>
      <c r="G32" s="8">
        <v>53925</v>
      </c>
      <c r="I32" s="2" t="str">
        <f>HYPERLINK("mailto:dano@powerweb.net","dano@powerweb.net")</f>
        <v>dano@powerweb.net</v>
      </c>
      <c r="J32" s="1">
        <v>1</v>
      </c>
    </row>
    <row r="33" spans="1:10" ht="25.5" customHeight="1">
      <c r="A33" s="13" t="s">
        <v>918</v>
      </c>
      <c r="B33" s="8" t="s">
        <v>961</v>
      </c>
      <c r="C33" s="8" t="s">
        <v>962</v>
      </c>
      <c r="D33" s="9" t="s">
        <v>963</v>
      </c>
      <c r="E33" s="9" t="s">
        <v>40</v>
      </c>
      <c r="F33" s="9" t="s">
        <v>14</v>
      </c>
      <c r="G33" s="8">
        <v>53711</v>
      </c>
      <c r="H33" s="9" t="s">
        <v>964</v>
      </c>
      <c r="I33" s="10" t="s">
        <v>965</v>
      </c>
      <c r="J33" s="1">
        <v>1</v>
      </c>
    </row>
    <row r="34" spans="1:10">
      <c r="A34" s="13" t="s">
        <v>918</v>
      </c>
      <c r="B34" s="8" t="s">
        <v>966</v>
      </c>
      <c r="C34" s="8" t="s">
        <v>967</v>
      </c>
      <c r="D34" s="9" t="s">
        <v>968</v>
      </c>
      <c r="E34" s="8" t="s">
        <v>53</v>
      </c>
      <c r="F34" s="8" t="s">
        <v>14</v>
      </c>
      <c r="G34" s="8">
        <v>53588</v>
      </c>
      <c r="H34" s="8">
        <v>6088386764</v>
      </c>
      <c r="I34" s="2" t="str">
        <f>HYPERLINK("mailto:daughertyjmaa@verizon.net","daughertyjmaa@verizon.net")</f>
        <v>daughertyjmaa@verizon.net</v>
      </c>
      <c r="J34" s="1">
        <v>1</v>
      </c>
    </row>
    <row r="35" spans="1:10">
      <c r="A35" s="13" t="s">
        <v>918</v>
      </c>
      <c r="B35" s="8" t="s">
        <v>32</v>
      </c>
      <c r="C35" s="8" t="s">
        <v>33</v>
      </c>
      <c r="D35" s="9" t="s">
        <v>34</v>
      </c>
      <c r="E35" s="8" t="s">
        <v>35</v>
      </c>
      <c r="F35" s="8" t="s">
        <v>14</v>
      </c>
      <c r="G35" s="8">
        <v>53072</v>
      </c>
      <c r="H35" s="9" t="s">
        <v>36</v>
      </c>
      <c r="I35" s="2" t="str">
        <f>HYPERLINK("mailto:davidlapple@yahoo.com","davidlapple@yahoo.com")</f>
        <v>davidlapple@yahoo.com</v>
      </c>
      <c r="J35" s="1">
        <v>1</v>
      </c>
    </row>
    <row r="36" spans="1:10" ht="17">
      <c r="A36" s="13" t="s">
        <v>918</v>
      </c>
      <c r="B36" s="9" t="s">
        <v>969</v>
      </c>
      <c r="H36" s="8">
        <v>6083416700</v>
      </c>
      <c r="I36" s="10" t="s">
        <v>970</v>
      </c>
      <c r="J36" s="1">
        <v>1</v>
      </c>
    </row>
    <row r="37" spans="1:10">
      <c r="A37" s="13" t="s">
        <v>918</v>
      </c>
      <c r="B37" s="8" t="s">
        <v>378</v>
      </c>
      <c r="C37" s="8" t="s">
        <v>375</v>
      </c>
      <c r="D37" s="9" t="s">
        <v>380</v>
      </c>
      <c r="E37" s="8" t="s">
        <v>18</v>
      </c>
      <c r="F37" s="8" t="s">
        <v>14</v>
      </c>
      <c r="G37" s="8">
        <v>53715</v>
      </c>
      <c r="H37" s="8" t="s">
        <v>381</v>
      </c>
      <c r="I37" s="2" t="str">
        <f>HYPERLINK("mailto:dhoffman2@gmail.com","dhoffman2@gmail.com")</f>
        <v>dhoffman2@gmail.com</v>
      </c>
      <c r="J37" s="1">
        <v>1</v>
      </c>
    </row>
    <row r="38" spans="1:10" ht="17">
      <c r="A38" s="13" t="s">
        <v>918</v>
      </c>
      <c r="B38" s="8" t="s">
        <v>971</v>
      </c>
      <c r="C38" s="8" t="s">
        <v>972</v>
      </c>
      <c r="I38" s="10" t="s">
        <v>973</v>
      </c>
      <c r="J38" s="1">
        <v>1</v>
      </c>
    </row>
    <row r="39" spans="1:10" ht="25.5" customHeight="1">
      <c r="A39" s="13" t="s">
        <v>918</v>
      </c>
      <c r="B39" s="9" t="s">
        <v>974</v>
      </c>
      <c r="C39" s="9" t="s">
        <v>393</v>
      </c>
      <c r="D39" s="9" t="s">
        <v>975</v>
      </c>
      <c r="E39" s="9" t="s">
        <v>18</v>
      </c>
      <c r="F39" s="9" t="s">
        <v>14</v>
      </c>
      <c r="G39" s="9" t="s">
        <v>976</v>
      </c>
      <c r="H39" s="9" t="s">
        <v>977</v>
      </c>
      <c r="I39" s="14" t="s">
        <v>978</v>
      </c>
      <c r="J39" s="1">
        <v>1</v>
      </c>
    </row>
    <row r="40" spans="1:10">
      <c r="A40" s="13" t="s">
        <v>918</v>
      </c>
      <c r="B40" s="8" t="s">
        <v>86</v>
      </c>
      <c r="C40" s="8" t="s">
        <v>979</v>
      </c>
      <c r="D40" s="9" t="s">
        <v>980</v>
      </c>
      <c r="E40" s="8" t="s">
        <v>18</v>
      </c>
      <c r="F40" s="8" t="s">
        <v>14</v>
      </c>
      <c r="G40" s="8">
        <v>53703</v>
      </c>
      <c r="H40" s="8" t="s">
        <v>981</v>
      </c>
      <c r="I40" s="2" t="str">
        <f>HYPERLINK("mailto:drowley@wisc.edu","drowley@wisc.edu")</f>
        <v>drowley@wisc.edu</v>
      </c>
      <c r="J40" s="1">
        <v>1</v>
      </c>
    </row>
    <row r="41" spans="1:10" ht="17">
      <c r="A41" s="13" t="s">
        <v>918</v>
      </c>
      <c r="B41" s="9" t="s">
        <v>597</v>
      </c>
      <c r="C41" s="9" t="s">
        <v>982</v>
      </c>
      <c r="I41" s="10" t="s">
        <v>983</v>
      </c>
      <c r="J41" s="1">
        <v>1</v>
      </c>
    </row>
    <row r="42" spans="1:10">
      <c r="A42" s="13" t="s">
        <v>918</v>
      </c>
      <c r="B42" s="8" t="s">
        <v>182</v>
      </c>
      <c r="C42" s="8" t="s">
        <v>183</v>
      </c>
      <c r="D42" s="9" t="s">
        <v>184</v>
      </c>
      <c r="E42" s="8" t="s">
        <v>18</v>
      </c>
      <c r="F42" s="8" t="s">
        <v>14</v>
      </c>
      <c r="G42" s="8">
        <v>53705</v>
      </c>
      <c r="H42" s="8">
        <v>6082316264</v>
      </c>
      <c r="I42" s="2" t="str">
        <f>HYPERLINK("mailto:duskweekly@gmail.com","duskweekly@gmail.com")</f>
        <v>duskweekly@gmail.com</v>
      </c>
      <c r="J42" s="1">
        <v>1</v>
      </c>
    </row>
    <row r="43" spans="1:10" ht="25.5" customHeight="1">
      <c r="A43" s="13" t="s">
        <v>918</v>
      </c>
      <c r="B43" s="9" t="s">
        <v>984</v>
      </c>
      <c r="C43" s="9" t="s">
        <v>985</v>
      </c>
      <c r="D43" s="9" t="s">
        <v>986</v>
      </c>
      <c r="E43" s="9" t="s">
        <v>18</v>
      </c>
      <c r="F43" s="9" t="s">
        <v>14</v>
      </c>
      <c r="G43" s="9" t="s">
        <v>987</v>
      </c>
      <c r="H43" s="9" t="s">
        <v>988</v>
      </c>
      <c r="I43" s="14" t="s">
        <v>989</v>
      </c>
      <c r="J43" s="1">
        <v>1</v>
      </c>
    </row>
    <row r="44" spans="1:10" ht="25.5" customHeight="1">
      <c r="A44" s="13" t="s">
        <v>918</v>
      </c>
      <c r="B44" s="9" t="s">
        <v>530</v>
      </c>
      <c r="C44" s="9" t="s">
        <v>531</v>
      </c>
      <c r="D44" s="9" t="s">
        <v>532</v>
      </c>
      <c r="E44" s="9" t="s">
        <v>141</v>
      </c>
      <c r="F44" s="9" t="s">
        <v>14</v>
      </c>
      <c r="G44" s="9" t="s">
        <v>533</v>
      </c>
      <c r="H44" s="9" t="s">
        <v>534</v>
      </c>
      <c r="I44" s="14" t="s">
        <v>990</v>
      </c>
      <c r="J44" s="1">
        <v>1</v>
      </c>
    </row>
    <row r="45" spans="1:10" ht="25.5" customHeight="1">
      <c r="A45" s="13" t="s">
        <v>918</v>
      </c>
      <c r="B45" s="9" t="s">
        <v>442</v>
      </c>
      <c r="C45" s="9" t="s">
        <v>443</v>
      </c>
      <c r="D45" s="9" t="s">
        <v>444</v>
      </c>
      <c r="E45" s="9" t="s">
        <v>333</v>
      </c>
      <c r="F45" s="9" t="s">
        <v>14</v>
      </c>
      <c r="G45" s="9" t="s">
        <v>445</v>
      </c>
      <c r="H45" s="9" t="s">
        <v>446</v>
      </c>
      <c r="I45" s="14" t="s">
        <v>991</v>
      </c>
      <c r="J45" s="1">
        <v>1</v>
      </c>
    </row>
    <row r="46" spans="1:10">
      <c r="A46" s="13" t="s">
        <v>918</v>
      </c>
      <c r="B46" s="8" t="s">
        <v>992</v>
      </c>
      <c r="C46" s="8" t="s">
        <v>993</v>
      </c>
      <c r="D46" s="9" t="s">
        <v>994</v>
      </c>
      <c r="E46" s="8" t="s">
        <v>141</v>
      </c>
      <c r="F46" s="8" t="s">
        <v>14</v>
      </c>
      <c r="G46" s="8">
        <v>53562</v>
      </c>
      <c r="H46" s="8" t="s">
        <v>995</v>
      </c>
      <c r="I46" s="2" t="str">
        <f>HYPERLINK("mailto:emeyer@charter.net","emeyer@charter.net")</f>
        <v>emeyer@charter.net</v>
      </c>
      <c r="J46" s="1">
        <v>1</v>
      </c>
    </row>
    <row r="47" spans="1:10" ht="17">
      <c r="A47" s="13" t="s">
        <v>918</v>
      </c>
      <c r="I47" s="10" t="s">
        <v>913</v>
      </c>
      <c r="J47" s="1">
        <v>1</v>
      </c>
    </row>
    <row r="48" spans="1:10" ht="17">
      <c r="A48" s="13" t="s">
        <v>918</v>
      </c>
      <c r="B48" s="8" t="s">
        <v>996</v>
      </c>
      <c r="C48" s="8" t="s">
        <v>997</v>
      </c>
      <c r="D48" s="9" t="s">
        <v>998</v>
      </c>
      <c r="E48" s="8" t="s">
        <v>18</v>
      </c>
      <c r="G48" s="8">
        <v>53705</v>
      </c>
      <c r="H48" s="8">
        <v>6082386892</v>
      </c>
      <c r="I48" s="10" t="s">
        <v>999</v>
      </c>
      <c r="J48" s="1">
        <v>1</v>
      </c>
    </row>
    <row r="49" spans="1:10" ht="25.5" customHeight="1">
      <c r="A49" s="13" t="s">
        <v>918</v>
      </c>
      <c r="B49" s="9" t="s">
        <v>250</v>
      </c>
      <c r="C49" s="9" t="s">
        <v>251</v>
      </c>
      <c r="D49" s="9" t="s">
        <v>252</v>
      </c>
      <c r="E49" s="9" t="s">
        <v>18</v>
      </c>
      <c r="F49" s="9" t="s">
        <v>14</v>
      </c>
      <c r="G49" s="9" t="s">
        <v>130</v>
      </c>
      <c r="I49" s="14" t="s">
        <v>1000</v>
      </c>
      <c r="J49" s="1">
        <v>1</v>
      </c>
    </row>
    <row r="50" spans="1:10">
      <c r="A50" s="13" t="s">
        <v>918</v>
      </c>
      <c r="B50" s="8" t="s">
        <v>197</v>
      </c>
      <c r="C50" s="8" t="s">
        <v>258</v>
      </c>
      <c r="I50" s="2" t="str">
        <f>HYPERLINK("mailto:francismontano@hotmail.com","francismontano@hotmail.com")</f>
        <v>francismontano@hotmail.com</v>
      </c>
      <c r="J50" s="1">
        <v>1</v>
      </c>
    </row>
    <row r="51" spans="1:10">
      <c r="A51" s="13" t="s">
        <v>918</v>
      </c>
      <c r="B51" s="8" t="s">
        <v>273</v>
      </c>
      <c r="C51" s="8" t="s">
        <v>1001</v>
      </c>
      <c r="E51" s="8" t="s">
        <v>1002</v>
      </c>
      <c r="F51" s="8" t="s">
        <v>14</v>
      </c>
      <c r="H51" s="8" t="s">
        <v>1003</v>
      </c>
      <c r="I51" s="2" t="s">
        <v>1004</v>
      </c>
      <c r="J51" s="1">
        <v>1</v>
      </c>
    </row>
    <row r="52" spans="1:10">
      <c r="A52" s="13" t="s">
        <v>918</v>
      </c>
      <c r="B52" s="8" t="s">
        <v>1005</v>
      </c>
      <c r="C52" s="9" t="s">
        <v>1006</v>
      </c>
      <c r="D52" s="9" t="s">
        <v>1007</v>
      </c>
      <c r="G52" s="8">
        <v>53719</v>
      </c>
      <c r="H52" s="9" t="s">
        <v>1008</v>
      </c>
      <c r="I52" s="2" t="str">
        <f>HYPERLINK("mailto:gene.s@mac.com","gene.s@mac.com")</f>
        <v>gene.s@mac.com</v>
      </c>
      <c r="J52" s="1">
        <v>1</v>
      </c>
    </row>
    <row r="53" spans="1:10">
      <c r="A53" s="13" t="s">
        <v>918</v>
      </c>
      <c r="B53" s="8" t="s">
        <v>275</v>
      </c>
      <c r="C53" s="8" t="s">
        <v>276</v>
      </c>
      <c r="D53" s="9" t="s">
        <v>277</v>
      </c>
      <c r="E53" s="8" t="s">
        <v>13</v>
      </c>
      <c r="F53" s="8" t="s">
        <v>14</v>
      </c>
      <c r="G53" s="8">
        <v>53558</v>
      </c>
      <c r="I53" s="2" t="str">
        <f>HYPERLINK("mailto:gobencars1@yahoo.com","gobencars1@yahoo.com")</f>
        <v>gobencars1@yahoo.com</v>
      </c>
      <c r="J53" s="1">
        <v>1</v>
      </c>
    </row>
    <row r="54" spans="1:10">
      <c r="A54" s="13" t="s">
        <v>918</v>
      </c>
      <c r="B54" s="8" t="s">
        <v>861</v>
      </c>
      <c r="C54" s="8" t="s">
        <v>862</v>
      </c>
      <c r="D54" s="9" t="s">
        <v>863</v>
      </c>
      <c r="E54" s="8" t="s">
        <v>333</v>
      </c>
      <c r="F54" s="8" t="s">
        <v>14</v>
      </c>
      <c r="G54" s="8">
        <v>53589</v>
      </c>
      <c r="I54" s="2" t="str">
        <f>HYPERLINK("mailto:gretchen.wendt@gmail.com","gretchen.wendt@gmail.com")</f>
        <v>gretchen.wendt@gmail.com</v>
      </c>
      <c r="J54" s="1">
        <v>1</v>
      </c>
    </row>
    <row r="55" spans="1:10" ht="25.5" customHeight="1">
      <c r="A55" s="13" t="s">
        <v>918</v>
      </c>
      <c r="B55" s="9" t="s">
        <v>336</v>
      </c>
      <c r="C55" s="9" t="s">
        <v>337</v>
      </c>
      <c r="D55" s="9" t="s">
        <v>338</v>
      </c>
      <c r="E55" s="9" t="s">
        <v>333</v>
      </c>
      <c r="F55" s="9" t="s">
        <v>14</v>
      </c>
      <c r="G55" s="9" t="s">
        <v>339</v>
      </c>
      <c r="H55" s="9" t="s">
        <v>340</v>
      </c>
      <c r="I55" s="14" t="s">
        <v>1009</v>
      </c>
      <c r="J55" s="1">
        <v>1</v>
      </c>
    </row>
    <row r="56" spans="1:10" ht="36" customHeight="1">
      <c r="A56" s="13" t="s">
        <v>918</v>
      </c>
      <c r="B56" s="9" t="s">
        <v>1010</v>
      </c>
      <c r="C56" s="9" t="s">
        <v>434</v>
      </c>
      <c r="D56" s="9" t="s">
        <v>435</v>
      </c>
      <c r="E56" s="9" t="s">
        <v>141</v>
      </c>
      <c r="F56" s="9" t="s">
        <v>14</v>
      </c>
      <c r="G56" s="9" t="s">
        <v>436</v>
      </c>
      <c r="H56" s="9" t="s">
        <v>437</v>
      </c>
      <c r="I56" s="11" t="str">
        <f>HYPERLINK("mailto:homeworksremodeling@charter.net","homeworksremodeling@charter.net")</f>
        <v>homeworksremodeling@charter.net</v>
      </c>
      <c r="J56" s="1">
        <v>1</v>
      </c>
    </row>
    <row r="57" spans="1:10" ht="25.5" customHeight="1">
      <c r="A57" s="13" t="s">
        <v>918</v>
      </c>
      <c r="B57" s="9" t="s">
        <v>574</v>
      </c>
      <c r="C57" s="9" t="s">
        <v>575</v>
      </c>
      <c r="D57" s="9" t="s">
        <v>576</v>
      </c>
      <c r="E57" s="9" t="s">
        <v>18</v>
      </c>
      <c r="F57" s="9" t="s">
        <v>14</v>
      </c>
      <c r="G57" s="9" t="s">
        <v>577</v>
      </c>
      <c r="H57" s="9" t="s">
        <v>578</v>
      </c>
      <c r="I57" s="14" t="s">
        <v>1011</v>
      </c>
      <c r="J57" s="1">
        <v>1</v>
      </c>
    </row>
    <row r="58" spans="1:10" ht="17">
      <c r="A58" s="13" t="s">
        <v>918</v>
      </c>
      <c r="B58" s="9" t="s">
        <v>1012</v>
      </c>
      <c r="C58" s="9" t="s">
        <v>1013</v>
      </c>
      <c r="D58" s="9" t="s">
        <v>1014</v>
      </c>
      <c r="E58" s="9" t="s">
        <v>22</v>
      </c>
      <c r="F58" s="9" t="s">
        <v>14</v>
      </c>
      <c r="G58" s="9" t="s">
        <v>1015</v>
      </c>
      <c r="H58" s="9" t="s">
        <v>1016</v>
      </c>
      <c r="I58" s="14" t="s">
        <v>1017</v>
      </c>
      <c r="J58" s="1">
        <v>1</v>
      </c>
    </row>
    <row r="59" spans="1:10" ht="17">
      <c r="A59" s="13" t="s">
        <v>918</v>
      </c>
      <c r="I59" s="10" t="s">
        <v>1018</v>
      </c>
      <c r="J59" s="1">
        <v>1</v>
      </c>
    </row>
    <row r="60" spans="1:10" ht="25.5" customHeight="1">
      <c r="A60" s="13" t="s">
        <v>918</v>
      </c>
      <c r="B60" s="9" t="s">
        <v>614</v>
      </c>
      <c r="C60" s="9" t="s">
        <v>615</v>
      </c>
      <c r="D60" s="9" t="s">
        <v>616</v>
      </c>
      <c r="E60" s="9" t="s">
        <v>101</v>
      </c>
      <c r="F60" s="9" t="s">
        <v>14</v>
      </c>
      <c r="G60" s="9" t="s">
        <v>617</v>
      </c>
      <c r="H60" s="9" t="s">
        <v>618</v>
      </c>
      <c r="I60" s="14" t="s">
        <v>1019</v>
      </c>
      <c r="J60" s="1">
        <v>1</v>
      </c>
    </row>
    <row r="61" spans="1:10" ht="25.5" customHeight="1">
      <c r="A61" s="13" t="s">
        <v>918</v>
      </c>
      <c r="B61" s="8" t="s">
        <v>1020</v>
      </c>
      <c r="C61" s="8" t="s">
        <v>733</v>
      </c>
      <c r="D61" s="9" t="s">
        <v>734</v>
      </c>
      <c r="E61" s="9" t="s">
        <v>101</v>
      </c>
      <c r="F61" s="9" t="s">
        <v>14</v>
      </c>
      <c r="G61" s="8">
        <v>53590</v>
      </c>
      <c r="H61" s="9" t="s">
        <v>735</v>
      </c>
      <c r="I61" s="2" t="s">
        <v>736</v>
      </c>
      <c r="J61" s="1">
        <v>1</v>
      </c>
    </row>
    <row r="62" spans="1:10">
      <c r="A62" s="13" t="s">
        <v>918</v>
      </c>
      <c r="B62" s="8" t="s">
        <v>122</v>
      </c>
      <c r="C62" s="8" t="s">
        <v>1021</v>
      </c>
      <c r="D62" s="9" t="s">
        <v>1022</v>
      </c>
      <c r="E62" s="8" t="s">
        <v>348</v>
      </c>
      <c r="F62" s="8" t="s">
        <v>14</v>
      </c>
      <c r="G62" s="8">
        <v>53532</v>
      </c>
      <c r="I62" s="2" t="str">
        <f>HYPERLINK("mailto:jcvandermus@stritch.edu","jcvandermus@stritch.edu")</f>
        <v>jcvandermus@stritch.edu</v>
      </c>
      <c r="J62" s="1">
        <v>1</v>
      </c>
    </row>
    <row r="63" spans="1:10" ht="25.5" customHeight="1">
      <c r="A63" s="13" t="s">
        <v>918</v>
      </c>
      <c r="B63" s="9" t="s">
        <v>24</v>
      </c>
      <c r="C63" s="9" t="s">
        <v>25</v>
      </c>
      <c r="D63" s="9" t="s">
        <v>26</v>
      </c>
      <c r="E63" s="9" t="s">
        <v>18</v>
      </c>
      <c r="F63" s="9" t="s">
        <v>14</v>
      </c>
      <c r="G63" s="9" t="s">
        <v>27</v>
      </c>
      <c r="H63" s="9" t="s">
        <v>28</v>
      </c>
      <c r="I63" s="14" t="s">
        <v>1023</v>
      </c>
      <c r="J63" s="1">
        <v>1</v>
      </c>
    </row>
    <row r="64" spans="1:10">
      <c r="A64" s="13" t="s">
        <v>918</v>
      </c>
      <c r="B64" s="8" t="s">
        <v>668</v>
      </c>
      <c r="C64" s="8" t="s">
        <v>669</v>
      </c>
      <c r="D64" s="9" t="s">
        <v>670</v>
      </c>
      <c r="E64" s="8" t="s">
        <v>18</v>
      </c>
      <c r="F64" s="8" t="s">
        <v>14</v>
      </c>
      <c r="G64" s="8">
        <v>53717</v>
      </c>
      <c r="H64" s="8" t="s">
        <v>671</v>
      </c>
      <c r="I64" s="2" t="str">
        <f>HYPERLINK("mailto:jerrine@chorus.net","jerrine@chorus.net")</f>
        <v>jerrine@chorus.net</v>
      </c>
      <c r="J64" s="1">
        <v>1</v>
      </c>
    </row>
    <row r="65" spans="1:10" ht="25.5" customHeight="1">
      <c r="A65" s="13" t="s">
        <v>918</v>
      </c>
      <c r="B65" s="9" t="s">
        <v>330</v>
      </c>
      <c r="C65" s="9" t="s">
        <v>331</v>
      </c>
      <c r="D65" s="9" t="s">
        <v>332</v>
      </c>
      <c r="E65" s="9" t="s">
        <v>333</v>
      </c>
      <c r="F65" s="9" t="s">
        <v>14</v>
      </c>
      <c r="G65" s="9" t="s">
        <v>334</v>
      </c>
      <c r="H65" s="9" t="s">
        <v>335</v>
      </c>
      <c r="I65" s="14" t="s">
        <v>1024</v>
      </c>
      <c r="J65" s="1">
        <v>1</v>
      </c>
    </row>
    <row r="66" spans="1:10" ht="17">
      <c r="A66" s="13" t="s">
        <v>918</v>
      </c>
      <c r="B66" s="8" t="s">
        <v>1025</v>
      </c>
      <c r="C66" s="8" t="s">
        <v>1026</v>
      </c>
      <c r="D66" s="9" t="s">
        <v>1027</v>
      </c>
      <c r="E66" s="8" t="s">
        <v>333</v>
      </c>
      <c r="F66" s="8" t="s">
        <v>14</v>
      </c>
      <c r="G66" s="8">
        <v>53589</v>
      </c>
      <c r="I66" s="10" t="s">
        <v>1028</v>
      </c>
      <c r="J66" s="1">
        <v>1</v>
      </c>
    </row>
    <row r="67" spans="1:10" ht="25.5" customHeight="1">
      <c r="A67" s="13" t="s">
        <v>918</v>
      </c>
      <c r="B67" s="9" t="s">
        <v>388</v>
      </c>
      <c r="C67" s="9" t="s">
        <v>873</v>
      </c>
      <c r="D67" s="9" t="s">
        <v>1029</v>
      </c>
      <c r="E67" s="9" t="s">
        <v>101</v>
      </c>
      <c r="F67" s="9" t="s">
        <v>14</v>
      </c>
      <c r="G67" s="9" t="s">
        <v>1030</v>
      </c>
      <c r="H67" s="9" t="s">
        <v>1031</v>
      </c>
      <c r="I67" s="14" t="s">
        <v>1032</v>
      </c>
      <c r="J67" s="1">
        <v>1</v>
      </c>
    </row>
    <row r="68" spans="1:10" ht="25.5" customHeight="1">
      <c r="A68" s="13" t="s">
        <v>918</v>
      </c>
      <c r="B68" s="9" t="s">
        <v>597</v>
      </c>
      <c r="C68" s="9" t="s">
        <v>598</v>
      </c>
      <c r="D68" s="9" t="s">
        <v>599</v>
      </c>
      <c r="E68" s="9" t="s">
        <v>18</v>
      </c>
      <c r="F68" s="9" t="s">
        <v>1033</v>
      </c>
      <c r="G68" s="8">
        <v>53703</v>
      </c>
      <c r="H68" s="8" t="s">
        <v>1034</v>
      </c>
      <c r="I68" s="10" t="s">
        <v>914</v>
      </c>
      <c r="J68" s="1">
        <v>1</v>
      </c>
    </row>
    <row r="69" spans="1:10" ht="25.5" customHeight="1">
      <c r="A69" s="13" t="s">
        <v>918</v>
      </c>
      <c r="B69" s="9" t="s">
        <v>1035</v>
      </c>
      <c r="C69" s="9" t="s">
        <v>1036</v>
      </c>
      <c r="D69" s="9" t="s">
        <v>1037</v>
      </c>
      <c r="E69" s="9" t="s">
        <v>18</v>
      </c>
      <c r="F69" s="9" t="s">
        <v>14</v>
      </c>
      <c r="G69" s="9" t="s">
        <v>1038</v>
      </c>
      <c r="H69" s="9" t="s">
        <v>1039</v>
      </c>
      <c r="I69" s="14" t="s">
        <v>1040</v>
      </c>
      <c r="J69" s="1">
        <v>1</v>
      </c>
    </row>
    <row r="70" spans="1:10" ht="25.5" customHeight="1">
      <c r="A70" s="13" t="s">
        <v>918</v>
      </c>
      <c r="B70" s="9" t="s">
        <v>634</v>
      </c>
      <c r="C70" s="9" t="s">
        <v>1041</v>
      </c>
      <c r="D70" s="9" t="s">
        <v>1042</v>
      </c>
      <c r="E70" s="9" t="s">
        <v>101</v>
      </c>
      <c r="F70" s="9" t="s">
        <v>14</v>
      </c>
      <c r="G70" s="9" t="s">
        <v>1043</v>
      </c>
      <c r="H70" s="9" t="s">
        <v>1044</v>
      </c>
      <c r="I70" s="14" t="s">
        <v>1045</v>
      </c>
      <c r="J70" s="1">
        <v>1</v>
      </c>
    </row>
    <row r="71" spans="1:10" ht="25.5" customHeight="1">
      <c r="A71" s="13" t="s">
        <v>918</v>
      </c>
      <c r="B71" s="9" t="s">
        <v>151</v>
      </c>
      <c r="C71" s="9" t="s">
        <v>508</v>
      </c>
      <c r="E71" s="9" t="s">
        <v>18</v>
      </c>
      <c r="F71" s="9" t="s">
        <v>14</v>
      </c>
      <c r="G71" s="9" t="s">
        <v>509</v>
      </c>
      <c r="H71" s="9" t="s">
        <v>510</v>
      </c>
      <c r="I71" s="14" t="s">
        <v>1046</v>
      </c>
      <c r="J71" s="1">
        <v>1</v>
      </c>
    </row>
    <row r="72" spans="1:10" ht="17">
      <c r="A72" s="13" t="s">
        <v>918</v>
      </c>
      <c r="I72" s="10" t="s">
        <v>1047</v>
      </c>
      <c r="J72" s="1">
        <v>1</v>
      </c>
    </row>
    <row r="73" spans="1:10" ht="17">
      <c r="A73" s="13" t="s">
        <v>918</v>
      </c>
      <c r="B73" s="9" t="s">
        <v>1048</v>
      </c>
      <c r="C73" s="9" t="s">
        <v>1049</v>
      </c>
      <c r="D73" s="9" t="s">
        <v>1050</v>
      </c>
      <c r="E73" s="9" t="s">
        <v>22</v>
      </c>
      <c r="F73" s="9" t="s">
        <v>14</v>
      </c>
      <c r="G73" s="9" t="s">
        <v>1051</v>
      </c>
      <c r="H73" s="9" t="s">
        <v>1052</v>
      </c>
      <c r="I73" s="14" t="s">
        <v>1053</v>
      </c>
      <c r="J73" s="1">
        <v>1</v>
      </c>
    </row>
    <row r="74" spans="1:10" ht="12.75" customHeight="1">
      <c r="A74" s="13" t="s">
        <v>918</v>
      </c>
      <c r="B74" s="8" t="s">
        <v>1054</v>
      </c>
      <c r="C74" s="8" t="s">
        <v>1055</v>
      </c>
      <c r="D74" s="9" t="s">
        <v>1056</v>
      </c>
      <c r="E74" s="8" t="s">
        <v>18</v>
      </c>
      <c r="F74" s="8" t="s">
        <v>14</v>
      </c>
      <c r="G74" s="8">
        <v>53705</v>
      </c>
      <c r="H74" s="8" t="s">
        <v>1057</v>
      </c>
      <c r="I74" s="6" t="str">
        <f>HYPERLINK("mailto:kassia1@att.net","kassia1@att.net")</f>
        <v>kassia1@att.net</v>
      </c>
      <c r="J74" s="1">
        <v>1</v>
      </c>
    </row>
    <row r="75" spans="1:10" ht="17">
      <c r="A75" s="13" t="s">
        <v>918</v>
      </c>
      <c r="B75" s="9" t="s">
        <v>171</v>
      </c>
      <c r="C75" s="9" t="s">
        <v>202</v>
      </c>
      <c r="I75" s="10" t="s">
        <v>1058</v>
      </c>
      <c r="J75" s="1">
        <v>1</v>
      </c>
    </row>
    <row r="76" spans="1:10" ht="25.5" customHeight="1">
      <c r="A76" s="13" t="s">
        <v>918</v>
      </c>
      <c r="B76" s="9" t="s">
        <v>253</v>
      </c>
      <c r="C76" s="9" t="s">
        <v>254</v>
      </c>
      <c r="D76" s="9" t="s">
        <v>255</v>
      </c>
      <c r="E76" s="9" t="s">
        <v>18</v>
      </c>
      <c r="F76" s="9" t="s">
        <v>14</v>
      </c>
      <c r="G76" s="9" t="s">
        <v>256</v>
      </c>
      <c r="H76" s="9" t="s">
        <v>257</v>
      </c>
      <c r="I76" s="14" t="s">
        <v>1059</v>
      </c>
      <c r="J76" s="1">
        <v>1</v>
      </c>
    </row>
    <row r="77" spans="1:10" ht="36" customHeight="1">
      <c r="A77" s="13" t="s">
        <v>918</v>
      </c>
      <c r="B77" s="9" t="s">
        <v>364</v>
      </c>
      <c r="C77" s="9" t="s">
        <v>365</v>
      </c>
      <c r="D77" s="9" t="s">
        <v>366</v>
      </c>
      <c r="E77" s="9" t="s">
        <v>18</v>
      </c>
      <c r="F77" s="9" t="s">
        <v>14</v>
      </c>
      <c r="G77" s="9" t="s">
        <v>367</v>
      </c>
      <c r="I77" s="14" t="s">
        <v>1060</v>
      </c>
      <c r="J77" s="1">
        <v>1</v>
      </c>
    </row>
    <row r="78" spans="1:10" ht="25.5" customHeight="1">
      <c r="A78" s="13" t="s">
        <v>918</v>
      </c>
      <c r="B78" s="9" t="s">
        <v>245</v>
      </c>
      <c r="C78" s="9" t="s">
        <v>244</v>
      </c>
      <c r="D78" s="9" t="s">
        <v>246</v>
      </c>
      <c r="E78" s="9" t="s">
        <v>141</v>
      </c>
      <c r="F78" s="9" t="s">
        <v>14</v>
      </c>
      <c r="G78" s="9" t="s">
        <v>247</v>
      </c>
      <c r="H78" s="9" t="s">
        <v>248</v>
      </c>
      <c r="I78" s="14" t="s">
        <v>1061</v>
      </c>
      <c r="J78" s="1">
        <v>1</v>
      </c>
    </row>
    <row r="79" spans="1:10">
      <c r="A79" s="13" t="s">
        <v>918</v>
      </c>
      <c r="B79" s="8" t="s">
        <v>1062</v>
      </c>
      <c r="C79" s="8" t="s">
        <v>1063</v>
      </c>
      <c r="D79" s="9" t="s">
        <v>1064</v>
      </c>
      <c r="E79" s="8" t="s">
        <v>45</v>
      </c>
      <c r="F79" s="8" t="s">
        <v>14</v>
      </c>
      <c r="G79" s="8">
        <v>53527</v>
      </c>
      <c r="H79" s="8" t="s">
        <v>1065</v>
      </c>
      <c r="I79" s="2" t="str">
        <f>HYPERLINK("mailto:kmseman@msn.com","kmseman@msn.com")</f>
        <v>kmseman@msn.com</v>
      </c>
      <c r="J79" s="1">
        <v>1</v>
      </c>
    </row>
    <row r="80" spans="1:10">
      <c r="A80" s="13" t="s">
        <v>918</v>
      </c>
      <c r="B80" s="8" t="s">
        <v>245</v>
      </c>
      <c r="C80" s="8" t="s">
        <v>476</v>
      </c>
      <c r="D80" s="9" t="s">
        <v>477</v>
      </c>
      <c r="E80" s="8" t="s">
        <v>333</v>
      </c>
      <c r="F80" s="8" t="s">
        <v>14</v>
      </c>
      <c r="G80" s="8">
        <v>53589</v>
      </c>
      <c r="H80" s="8">
        <v>6088738579</v>
      </c>
      <c r="I80" s="2" t="str">
        <f>HYPERLINK("mailto:knutsonkristin@hotmail.com","knutsonkristin@hotmail.com")</f>
        <v>knutsonkristin@hotmail.com</v>
      </c>
      <c r="J80" s="1">
        <v>1</v>
      </c>
    </row>
    <row r="81" spans="1:10" ht="17">
      <c r="A81" s="13" t="s">
        <v>918</v>
      </c>
      <c r="B81" s="9" t="s">
        <v>171</v>
      </c>
      <c r="C81" s="9" t="s">
        <v>1066</v>
      </c>
      <c r="D81" s="9" t="s">
        <v>1067</v>
      </c>
      <c r="E81" s="9" t="s">
        <v>97</v>
      </c>
      <c r="F81" s="9" t="s">
        <v>14</v>
      </c>
      <c r="G81" s="9" t="s">
        <v>1068</v>
      </c>
      <c r="H81" s="9" t="s">
        <v>1069</v>
      </c>
      <c r="I81" s="14" t="s">
        <v>1070</v>
      </c>
      <c r="J81" s="1">
        <v>1</v>
      </c>
    </row>
    <row r="82" spans="1:10" ht="25.5" customHeight="1">
      <c r="A82" s="13" t="s">
        <v>918</v>
      </c>
      <c r="B82" s="9" t="s">
        <v>458</v>
      </c>
      <c r="C82" s="9" t="s">
        <v>459</v>
      </c>
      <c r="D82" s="9" t="s">
        <v>460</v>
      </c>
      <c r="E82" s="9" t="s">
        <v>18</v>
      </c>
      <c r="F82" s="9" t="s">
        <v>14</v>
      </c>
      <c r="G82" s="9" t="s">
        <v>461</v>
      </c>
      <c r="I82" s="14" t="s">
        <v>1071</v>
      </c>
      <c r="J82" s="1">
        <v>1</v>
      </c>
    </row>
    <row r="83" spans="1:10" ht="17">
      <c r="A83" s="13" t="s">
        <v>918</v>
      </c>
      <c r="B83" s="9" t="s">
        <v>515</v>
      </c>
      <c r="C83" s="9" t="s">
        <v>1072</v>
      </c>
      <c r="I83" s="10" t="s">
        <v>1073</v>
      </c>
      <c r="J83" s="1">
        <v>1</v>
      </c>
    </row>
    <row r="84" spans="1:10" ht="17">
      <c r="A84" s="13" t="s">
        <v>918</v>
      </c>
      <c r="B84" s="9" t="s">
        <v>1074</v>
      </c>
      <c r="C84" s="9" t="s">
        <v>300</v>
      </c>
      <c r="D84" s="9" t="s">
        <v>301</v>
      </c>
      <c r="E84" s="9" t="s">
        <v>62</v>
      </c>
      <c r="F84" s="9" t="s">
        <v>14</v>
      </c>
      <c r="G84" s="8">
        <v>53593</v>
      </c>
      <c r="H84" s="8" t="s">
        <v>302</v>
      </c>
      <c r="I84" s="10" t="s">
        <v>1075</v>
      </c>
      <c r="J84" s="1">
        <v>1</v>
      </c>
    </row>
    <row r="85" spans="1:10" ht="25.5" customHeight="1">
      <c r="A85" s="13" t="s">
        <v>918</v>
      </c>
      <c r="B85" s="9" t="s">
        <v>468</v>
      </c>
      <c r="C85" s="9" t="s">
        <v>714</v>
      </c>
      <c r="D85" s="9" t="s">
        <v>715</v>
      </c>
      <c r="E85" s="9" t="s">
        <v>18</v>
      </c>
      <c r="F85" s="9" t="s">
        <v>14</v>
      </c>
      <c r="G85" s="9" t="s">
        <v>716</v>
      </c>
      <c r="H85" s="9" t="s">
        <v>717</v>
      </c>
      <c r="I85" s="14" t="s">
        <v>1076</v>
      </c>
      <c r="J85" s="1">
        <v>1</v>
      </c>
    </row>
    <row r="86" spans="1:10" ht="17">
      <c r="A86" s="13" t="s">
        <v>918</v>
      </c>
      <c r="I86" s="10" t="s">
        <v>1077</v>
      </c>
      <c r="J86" s="1">
        <v>1</v>
      </c>
    </row>
    <row r="87" spans="1:10" ht="25.5" customHeight="1">
      <c r="A87" s="13" t="s">
        <v>918</v>
      </c>
      <c r="B87" s="9" t="s">
        <v>468</v>
      </c>
      <c r="C87" s="9" t="s">
        <v>1078</v>
      </c>
      <c r="D87" s="9" t="s">
        <v>1079</v>
      </c>
      <c r="E87" s="9" t="s">
        <v>101</v>
      </c>
      <c r="F87" s="9" t="s">
        <v>14</v>
      </c>
      <c r="G87" s="9" t="s">
        <v>1080</v>
      </c>
      <c r="H87" s="9" t="s">
        <v>1081</v>
      </c>
      <c r="I87" s="14" t="s">
        <v>1082</v>
      </c>
      <c r="J87" s="1">
        <v>1</v>
      </c>
    </row>
    <row r="88" spans="1:10" ht="17">
      <c r="A88" s="13" t="s">
        <v>918</v>
      </c>
      <c r="B88" s="8" t="s">
        <v>646</v>
      </c>
      <c r="C88" s="9" t="s">
        <v>1083</v>
      </c>
      <c r="E88" s="8" t="s">
        <v>261</v>
      </c>
      <c r="F88" s="8" t="s">
        <v>14</v>
      </c>
      <c r="I88" s="10" t="s">
        <v>1084</v>
      </c>
      <c r="J88" s="1">
        <v>1</v>
      </c>
    </row>
    <row r="89" spans="1:10" ht="25.5" customHeight="1">
      <c r="A89" s="13" t="s">
        <v>918</v>
      </c>
      <c r="B89" s="9" t="s">
        <v>606</v>
      </c>
      <c r="C89" s="9" t="s">
        <v>607</v>
      </c>
      <c r="D89" s="9" t="s">
        <v>608</v>
      </c>
      <c r="E89" s="9" t="s">
        <v>18</v>
      </c>
      <c r="F89" s="9" t="s">
        <v>14</v>
      </c>
      <c r="G89" s="9" t="s">
        <v>609</v>
      </c>
      <c r="H89" s="9" t="s">
        <v>610</v>
      </c>
      <c r="I89" s="14" t="s">
        <v>1085</v>
      </c>
      <c r="J89" s="1">
        <v>1</v>
      </c>
    </row>
    <row r="90" spans="1:10">
      <c r="A90" s="13" t="s">
        <v>918</v>
      </c>
      <c r="I90" s="2" t="s">
        <v>906</v>
      </c>
      <c r="J90" s="1">
        <v>1</v>
      </c>
    </row>
    <row r="91" spans="1:10" ht="25.5" customHeight="1">
      <c r="A91" s="13" t="s">
        <v>918</v>
      </c>
      <c r="B91" s="9" t="s">
        <v>1086</v>
      </c>
      <c r="C91" s="9" t="s">
        <v>1087</v>
      </c>
      <c r="D91" s="9" t="s">
        <v>1088</v>
      </c>
      <c r="E91" s="9" t="s">
        <v>18</v>
      </c>
      <c r="F91" s="9" t="s">
        <v>14</v>
      </c>
      <c r="G91" s="9" t="s">
        <v>127</v>
      </c>
      <c r="I91" s="14" t="s">
        <v>1089</v>
      </c>
      <c r="J91" s="1">
        <v>1</v>
      </c>
    </row>
    <row r="92" spans="1:10" ht="25.5" customHeight="1">
      <c r="A92" s="13" t="s">
        <v>918</v>
      </c>
      <c r="B92" s="9" t="s">
        <v>124</v>
      </c>
      <c r="C92" s="9" t="s">
        <v>125</v>
      </c>
      <c r="D92" s="9" t="s">
        <v>126</v>
      </c>
      <c r="E92" s="9" t="s">
        <v>18</v>
      </c>
      <c r="F92" s="9" t="s">
        <v>14</v>
      </c>
      <c r="G92" s="9" t="s">
        <v>127</v>
      </c>
      <c r="I92" s="14" t="s">
        <v>1090</v>
      </c>
      <c r="J92" s="1">
        <v>1</v>
      </c>
    </row>
    <row r="93" spans="1:10" ht="17">
      <c r="A93" s="13" t="s">
        <v>918</v>
      </c>
      <c r="B93" s="8" t="s">
        <v>1091</v>
      </c>
      <c r="C93" s="8" t="s">
        <v>1092</v>
      </c>
      <c r="D93" s="9" t="s">
        <v>1093</v>
      </c>
      <c r="E93" s="8" t="s">
        <v>18</v>
      </c>
      <c r="F93" s="8" t="s">
        <v>14</v>
      </c>
      <c r="G93" s="8">
        <v>53717</v>
      </c>
      <c r="H93" s="8">
        <v>6088260379</v>
      </c>
      <c r="I93" s="10" t="s">
        <v>1094</v>
      </c>
      <c r="J93" s="1">
        <v>1</v>
      </c>
    </row>
    <row r="94" spans="1:10" ht="25.5" customHeight="1">
      <c r="A94" s="13" t="s">
        <v>918</v>
      </c>
      <c r="B94" s="9" t="s">
        <v>177</v>
      </c>
      <c r="C94" s="9" t="s">
        <v>178</v>
      </c>
      <c r="D94" s="9" t="s">
        <v>179</v>
      </c>
      <c r="E94" s="9" t="s">
        <v>18</v>
      </c>
      <c r="F94" s="9" t="s">
        <v>14</v>
      </c>
      <c r="G94" s="9" t="s">
        <v>180</v>
      </c>
      <c r="H94" s="9" t="s">
        <v>181</v>
      </c>
      <c r="I94" s="14" t="s">
        <v>1095</v>
      </c>
      <c r="J94" s="1">
        <v>1</v>
      </c>
    </row>
    <row r="95" spans="1:10" ht="25.5" customHeight="1">
      <c r="A95" s="13" t="s">
        <v>918</v>
      </c>
      <c r="B95" s="9" t="s">
        <v>297</v>
      </c>
      <c r="C95" s="9" t="s">
        <v>438</v>
      </c>
      <c r="D95" s="9" t="s">
        <v>439</v>
      </c>
      <c r="E95" s="9" t="s">
        <v>18</v>
      </c>
      <c r="F95" s="9" t="s">
        <v>14</v>
      </c>
      <c r="G95" s="9" t="s">
        <v>440</v>
      </c>
      <c r="H95" s="9" t="s">
        <v>441</v>
      </c>
      <c r="I95" s="14" t="s">
        <v>1096</v>
      </c>
      <c r="J95" s="1">
        <v>1</v>
      </c>
    </row>
    <row r="96" spans="1:10" ht="25.5" customHeight="1">
      <c r="A96" s="13" t="s">
        <v>918</v>
      </c>
      <c r="B96" s="9" t="s">
        <v>894</v>
      </c>
      <c r="C96" s="9" t="s">
        <v>895</v>
      </c>
      <c r="D96" s="9" t="s">
        <v>896</v>
      </c>
      <c r="E96" s="9" t="s">
        <v>18</v>
      </c>
      <c r="F96" s="9" t="s">
        <v>14</v>
      </c>
      <c r="G96" s="9" t="s">
        <v>897</v>
      </c>
      <c r="H96" s="9" t="s">
        <v>898</v>
      </c>
      <c r="I96" s="14" t="s">
        <v>1097</v>
      </c>
      <c r="J96" s="1">
        <v>1</v>
      </c>
    </row>
    <row r="97" spans="1:10" ht="17">
      <c r="A97" s="13" t="s">
        <v>918</v>
      </c>
      <c r="B97" s="9" t="s">
        <v>297</v>
      </c>
      <c r="C97" s="9" t="s">
        <v>1098</v>
      </c>
      <c r="I97" s="10" t="s">
        <v>1099</v>
      </c>
      <c r="J97" s="1">
        <v>1</v>
      </c>
    </row>
    <row r="98" spans="1:10" ht="17">
      <c r="A98" s="13" t="s">
        <v>918</v>
      </c>
      <c r="I98" s="10" t="s">
        <v>909</v>
      </c>
      <c r="J98" s="1">
        <v>1</v>
      </c>
    </row>
    <row r="99" spans="1:10" ht="25.5" customHeight="1">
      <c r="A99" s="13" t="s">
        <v>918</v>
      </c>
      <c r="B99" s="9" t="s">
        <v>293</v>
      </c>
      <c r="C99" s="9" t="s">
        <v>776</v>
      </c>
      <c r="D99" s="9" t="s">
        <v>777</v>
      </c>
      <c r="E99" s="9" t="s">
        <v>101</v>
      </c>
      <c r="F99" s="9" t="s">
        <v>14</v>
      </c>
      <c r="G99" s="9" t="s">
        <v>778</v>
      </c>
      <c r="H99" s="9" t="s">
        <v>779</v>
      </c>
      <c r="I99" s="14" t="s">
        <v>1100</v>
      </c>
      <c r="J99" s="1">
        <v>1</v>
      </c>
    </row>
    <row r="100" spans="1:10">
      <c r="A100" s="13" t="s">
        <v>918</v>
      </c>
      <c r="B100" s="8" t="s">
        <v>611</v>
      </c>
      <c r="C100" s="8" t="s">
        <v>612</v>
      </c>
      <c r="D100" s="9" t="s">
        <v>613</v>
      </c>
      <c r="E100" s="8" t="s">
        <v>18</v>
      </c>
      <c r="F100" s="8" t="s">
        <v>14</v>
      </c>
      <c r="G100" s="8">
        <v>53711</v>
      </c>
      <c r="H100" s="8">
        <v>6082428933</v>
      </c>
      <c r="I100" s="2" t="str">
        <f>HYPERLINK("mailto:monelia@aol.com","monelia@aol.com")</f>
        <v>monelia@aol.com</v>
      </c>
      <c r="J100" s="1">
        <v>1</v>
      </c>
    </row>
    <row r="101" spans="1:10" ht="25.5" customHeight="1">
      <c r="A101" s="13" t="s">
        <v>918</v>
      </c>
      <c r="B101" s="9" t="s">
        <v>243</v>
      </c>
      <c r="C101" s="9" t="s">
        <v>639</v>
      </c>
      <c r="D101" s="9" t="s">
        <v>640</v>
      </c>
      <c r="E101" s="9" t="s">
        <v>18</v>
      </c>
      <c r="F101" s="9" t="s">
        <v>14</v>
      </c>
      <c r="G101" s="8">
        <v>53713</v>
      </c>
      <c r="H101" s="8">
        <v>2779597</v>
      </c>
      <c r="I101" s="10" t="s">
        <v>1101</v>
      </c>
      <c r="J101" s="1">
        <v>1</v>
      </c>
    </row>
    <row r="102" spans="1:10" ht="17">
      <c r="A102" s="13" t="s">
        <v>918</v>
      </c>
      <c r="I102" s="10" t="s">
        <v>1102</v>
      </c>
      <c r="J102" s="1">
        <v>1</v>
      </c>
    </row>
    <row r="103" spans="1:10" ht="25.5" customHeight="1">
      <c r="A103" s="13" t="s">
        <v>918</v>
      </c>
      <c r="B103" s="9" t="s">
        <v>83</v>
      </c>
      <c r="C103" s="9" t="s">
        <v>685</v>
      </c>
      <c r="D103" s="9" t="s">
        <v>686</v>
      </c>
      <c r="E103" s="9" t="s">
        <v>18</v>
      </c>
      <c r="F103" s="9" t="s">
        <v>14</v>
      </c>
      <c r="G103" s="9" t="s">
        <v>687</v>
      </c>
      <c r="H103" s="9" t="s">
        <v>688</v>
      </c>
      <c r="I103" s="11" t="str">
        <f>HYPERLINK("mailto:pfankuka@hotmail.com","pfankuka@hotmail.com")</f>
        <v>pfankuka@hotmail.com</v>
      </c>
      <c r="J103" s="1">
        <v>1</v>
      </c>
    </row>
    <row r="104" spans="1:10" ht="25.5" customHeight="1">
      <c r="A104" s="13" t="s">
        <v>918</v>
      </c>
      <c r="B104" s="9" t="s">
        <v>427</v>
      </c>
      <c r="C104" s="9" t="s">
        <v>428</v>
      </c>
      <c r="D104" s="9" t="s">
        <v>429</v>
      </c>
      <c r="E104" s="9" t="s">
        <v>430</v>
      </c>
      <c r="F104" s="9" t="s">
        <v>14</v>
      </c>
      <c r="G104" s="9" t="s">
        <v>431</v>
      </c>
      <c r="H104" s="9" t="s">
        <v>432</v>
      </c>
      <c r="I104" s="14" t="s">
        <v>1103</v>
      </c>
      <c r="J104" s="1">
        <v>1</v>
      </c>
    </row>
    <row r="105" spans="1:10">
      <c r="A105" s="13" t="s">
        <v>918</v>
      </c>
      <c r="B105" s="8" t="s">
        <v>666</v>
      </c>
      <c r="C105" s="8" t="s">
        <v>667</v>
      </c>
      <c r="I105" s="2" t="s">
        <v>1104</v>
      </c>
      <c r="J105" s="1">
        <v>1</v>
      </c>
    </row>
    <row r="106" spans="1:10">
      <c r="A106" s="13" t="s">
        <v>918</v>
      </c>
      <c r="B106" s="8" t="s">
        <v>289</v>
      </c>
      <c r="C106" s="8" t="s">
        <v>290</v>
      </c>
      <c r="D106" s="9" t="s">
        <v>291</v>
      </c>
      <c r="E106" s="8" t="s">
        <v>18</v>
      </c>
      <c r="F106" s="8" t="s">
        <v>14</v>
      </c>
      <c r="G106" s="8">
        <v>53714</v>
      </c>
      <c r="H106" s="8" t="s">
        <v>292</v>
      </c>
      <c r="I106" s="2" t="str">
        <f>HYPERLINK("mailto:pris17@yahoo.com","pris17@yahoo.com")</f>
        <v>pris17@yahoo.com</v>
      </c>
      <c r="J106" s="1">
        <v>1</v>
      </c>
    </row>
    <row r="107" spans="1:10" ht="17">
      <c r="A107" s="13" t="s">
        <v>918</v>
      </c>
      <c r="B107" s="9" t="s">
        <v>771</v>
      </c>
      <c r="C107" s="9" t="s">
        <v>772</v>
      </c>
      <c r="D107" s="9" t="s">
        <v>773</v>
      </c>
      <c r="E107" s="9" t="s">
        <v>22</v>
      </c>
      <c r="F107" s="9" t="s">
        <v>14</v>
      </c>
      <c r="G107" s="9" t="s">
        <v>774</v>
      </c>
      <c r="H107" s="9" t="s">
        <v>775</v>
      </c>
      <c r="I107" s="14" t="s">
        <v>1105</v>
      </c>
      <c r="J107" s="1">
        <v>1</v>
      </c>
    </row>
    <row r="108" spans="1:10" ht="25.5" customHeight="1">
      <c r="A108" s="13" t="s">
        <v>918</v>
      </c>
      <c r="B108" s="9" t="s">
        <v>151</v>
      </c>
      <c r="C108" s="9" t="s">
        <v>152</v>
      </c>
      <c r="D108" s="9" t="s">
        <v>153</v>
      </c>
      <c r="E108" s="9" t="s">
        <v>18</v>
      </c>
      <c r="F108" s="9" t="s">
        <v>14</v>
      </c>
      <c r="G108" s="9" t="s">
        <v>154</v>
      </c>
      <c r="H108" s="9" t="s">
        <v>155</v>
      </c>
      <c r="I108" s="14" t="s">
        <v>1106</v>
      </c>
      <c r="J108" s="1">
        <v>1</v>
      </c>
    </row>
    <row r="109" spans="1:10" ht="36" customHeight="1">
      <c r="A109" s="13" t="s">
        <v>918</v>
      </c>
      <c r="B109" s="9" t="s">
        <v>76</v>
      </c>
      <c r="C109" s="9" t="s">
        <v>1107</v>
      </c>
      <c r="D109" s="9" t="s">
        <v>1108</v>
      </c>
      <c r="E109" s="9" t="s">
        <v>1109</v>
      </c>
      <c r="F109" s="9" t="s">
        <v>14</v>
      </c>
      <c r="G109" s="9" t="s">
        <v>1110</v>
      </c>
      <c r="H109" s="9" t="s">
        <v>1111</v>
      </c>
      <c r="I109" s="14" t="s">
        <v>1112</v>
      </c>
      <c r="J109" s="1">
        <v>1</v>
      </c>
    </row>
    <row r="110" spans="1:10" ht="17">
      <c r="A110" s="13" t="s">
        <v>918</v>
      </c>
      <c r="I110" s="10" t="s">
        <v>1113</v>
      </c>
      <c r="J110" s="1">
        <v>1</v>
      </c>
    </row>
    <row r="111" spans="1:10">
      <c r="A111" s="13" t="s">
        <v>918</v>
      </c>
      <c r="B111" s="8" t="s">
        <v>1114</v>
      </c>
      <c r="C111" s="8" t="s">
        <v>1115</v>
      </c>
      <c r="D111" s="9" t="s">
        <v>1116</v>
      </c>
      <c r="E111" s="8" t="s">
        <v>333</v>
      </c>
      <c r="F111" s="8" t="s">
        <v>14</v>
      </c>
      <c r="G111" s="8">
        <v>53589</v>
      </c>
      <c r="H111" s="8" t="s">
        <v>1117</v>
      </c>
      <c r="I111" s="2" t="str">
        <f>HYPERLINK("mailto:rjconant@sbcglobal.net","rjconant@sbcglobal.net")</f>
        <v>rjconant@sbcglobal.net</v>
      </c>
      <c r="J111" s="1">
        <v>1</v>
      </c>
    </row>
    <row r="112" spans="1:10" ht="17">
      <c r="A112" s="13" t="s">
        <v>918</v>
      </c>
      <c r="I112" s="10" t="s">
        <v>910</v>
      </c>
      <c r="J112" s="1">
        <v>1</v>
      </c>
    </row>
    <row r="113" spans="1:10" ht="25.5" customHeight="1">
      <c r="A113" s="13" t="s">
        <v>918</v>
      </c>
      <c r="B113" s="9" t="s">
        <v>1118</v>
      </c>
      <c r="C113" s="9" t="s">
        <v>1119</v>
      </c>
      <c r="D113" s="9" t="s">
        <v>1120</v>
      </c>
      <c r="E113" s="9" t="s">
        <v>101</v>
      </c>
      <c r="F113" s="9" t="s">
        <v>14</v>
      </c>
      <c r="G113" s="9" t="s">
        <v>1121</v>
      </c>
      <c r="H113" s="9" t="s">
        <v>1122</v>
      </c>
      <c r="I113" s="14" t="s">
        <v>1123</v>
      </c>
      <c r="J113" s="1">
        <v>1</v>
      </c>
    </row>
    <row r="114" spans="1:10">
      <c r="A114" s="13" t="s">
        <v>918</v>
      </c>
      <c r="B114" s="8" t="s">
        <v>219</v>
      </c>
      <c r="C114" s="8" t="s">
        <v>679</v>
      </c>
      <c r="I114" s="2" t="s">
        <v>680</v>
      </c>
      <c r="J114" s="1">
        <v>1</v>
      </c>
    </row>
    <row r="115" spans="1:10">
      <c r="A115" s="13" t="s">
        <v>918</v>
      </c>
      <c r="B115" s="8" t="s">
        <v>1124</v>
      </c>
      <c r="C115" s="8" t="s">
        <v>547</v>
      </c>
      <c r="I115" s="2" t="str">
        <f>HYPERLINK("mailto:sarahmagen@charter.net","sarahmagen@charter.net")</f>
        <v>sarahmagen@charter.net</v>
      </c>
      <c r="J115" s="1">
        <v>1</v>
      </c>
    </row>
    <row r="116" spans="1:10" ht="17">
      <c r="A116" s="13" t="s">
        <v>918</v>
      </c>
      <c r="B116" s="9" t="s">
        <v>219</v>
      </c>
      <c r="C116" s="9" t="s">
        <v>738</v>
      </c>
      <c r="D116" s="9" t="s">
        <v>739</v>
      </c>
      <c r="E116" s="9" t="s">
        <v>62</v>
      </c>
      <c r="F116" s="9" t="s">
        <v>14</v>
      </c>
      <c r="G116" s="9" t="s">
        <v>740</v>
      </c>
      <c r="H116" s="9" t="s">
        <v>741</v>
      </c>
      <c r="I116" s="14" t="s">
        <v>1125</v>
      </c>
      <c r="J116" s="1">
        <v>1</v>
      </c>
    </row>
    <row r="117" spans="1:10">
      <c r="A117" s="13" t="s">
        <v>918</v>
      </c>
      <c r="B117" s="8" t="s">
        <v>316</v>
      </c>
      <c r="C117" s="8" t="s">
        <v>1126</v>
      </c>
      <c r="D117" s="9" t="s">
        <v>1127</v>
      </c>
      <c r="E117" s="8" t="s">
        <v>1128</v>
      </c>
      <c r="F117" s="8" t="s">
        <v>14</v>
      </c>
      <c r="G117" s="8">
        <v>53066</v>
      </c>
      <c r="H117" s="8" t="s">
        <v>1129</v>
      </c>
      <c r="I117" s="2" t="str">
        <f>HYPERLINK("mailto:sassekoch@charter.net","sassekoch@charter.net")</f>
        <v>sassekoch@charter.net</v>
      </c>
      <c r="J117" s="1">
        <v>1</v>
      </c>
    </row>
    <row r="118" spans="1:10" ht="25.5" customHeight="1">
      <c r="A118" s="13" t="s">
        <v>918</v>
      </c>
      <c r="B118" s="9" t="s">
        <v>746</v>
      </c>
      <c r="C118" s="9" t="s">
        <v>1130</v>
      </c>
      <c r="D118" s="9" t="s">
        <v>748</v>
      </c>
      <c r="E118" s="9" t="s">
        <v>18</v>
      </c>
      <c r="F118" s="9" t="s">
        <v>14</v>
      </c>
      <c r="G118" s="9" t="s">
        <v>749</v>
      </c>
      <c r="H118" s="9" t="s">
        <v>1131</v>
      </c>
      <c r="I118" s="14" t="s">
        <v>1132</v>
      </c>
      <c r="J118" s="1">
        <v>1</v>
      </c>
    </row>
    <row r="119" spans="1:10" ht="25.5" customHeight="1">
      <c r="A119" s="13" t="s">
        <v>918</v>
      </c>
      <c r="B119" s="9" t="s">
        <v>221</v>
      </c>
      <c r="C119" s="9" t="s">
        <v>899</v>
      </c>
      <c r="D119" s="9" t="s">
        <v>1133</v>
      </c>
      <c r="E119" s="9" t="s">
        <v>141</v>
      </c>
      <c r="F119" s="9" t="s">
        <v>14</v>
      </c>
      <c r="G119" s="9" t="s">
        <v>1134</v>
      </c>
      <c r="H119" s="9" t="s">
        <v>1135</v>
      </c>
      <c r="I119" s="14" t="s">
        <v>1136</v>
      </c>
      <c r="J119" s="1">
        <v>3</v>
      </c>
    </row>
    <row r="120" spans="1:10" ht="25.5" customHeight="1">
      <c r="A120" s="13" t="s">
        <v>918</v>
      </c>
      <c r="B120" s="9" t="s">
        <v>118</v>
      </c>
      <c r="C120" s="9" t="s">
        <v>119</v>
      </c>
      <c r="D120" s="9" t="s">
        <v>120</v>
      </c>
      <c r="E120" s="9" t="s">
        <v>18</v>
      </c>
      <c r="F120" s="9" t="s">
        <v>14</v>
      </c>
      <c r="G120" s="9">
        <v>53716</v>
      </c>
      <c r="H120" s="9" t="s">
        <v>121</v>
      </c>
      <c r="I120" s="11" t="str">
        <f>HYPERLINK("mailto:sburright@hotmail.com","sburright@hotmail.com")</f>
        <v>sburright@hotmail.com</v>
      </c>
      <c r="J120" s="1">
        <v>1</v>
      </c>
    </row>
    <row r="121" spans="1:10" ht="17">
      <c r="A121" s="13" t="s">
        <v>918</v>
      </c>
      <c r="B121" s="9" t="s">
        <v>718</v>
      </c>
      <c r="C121" s="9" t="s">
        <v>1137</v>
      </c>
      <c r="I121" s="10" t="s">
        <v>1138</v>
      </c>
      <c r="J121" s="1">
        <v>1</v>
      </c>
    </row>
    <row r="122" spans="1:10" ht="17">
      <c r="A122" s="13" t="s">
        <v>918</v>
      </c>
      <c r="B122" s="9" t="s">
        <v>718</v>
      </c>
      <c r="C122" s="9" t="s">
        <v>1139</v>
      </c>
      <c r="I122" s="10" t="s">
        <v>1140</v>
      </c>
      <c r="J122" s="1">
        <v>1</v>
      </c>
    </row>
    <row r="123" spans="1:10" ht="17">
      <c r="A123" s="13" t="s">
        <v>918</v>
      </c>
      <c r="I123" s="10" t="s">
        <v>1141</v>
      </c>
      <c r="J123" s="1">
        <v>1</v>
      </c>
    </row>
    <row r="124" spans="1:10" ht="17">
      <c r="A124" s="13" t="s">
        <v>918</v>
      </c>
      <c r="I124" s="10" t="s">
        <v>1142</v>
      </c>
      <c r="J124" s="1">
        <v>1</v>
      </c>
    </row>
    <row r="125" spans="1:10">
      <c r="A125" s="13" t="s">
        <v>918</v>
      </c>
      <c r="B125" s="8" t="s">
        <v>351</v>
      </c>
      <c r="C125" s="8" t="s">
        <v>352</v>
      </c>
      <c r="E125" s="8" t="s">
        <v>141</v>
      </c>
      <c r="F125" s="8" t="s">
        <v>1033</v>
      </c>
      <c r="H125" s="8" t="s">
        <v>353</v>
      </c>
      <c r="I125" s="2" t="str">
        <f>HYPERLINK("mailto:suzhawver@charter.net","suzhawver@charter.net")</f>
        <v>suzhawver@charter.net</v>
      </c>
      <c r="J125" s="1">
        <v>1</v>
      </c>
    </row>
    <row r="126" spans="1:10">
      <c r="A126" s="13" t="s">
        <v>918</v>
      </c>
      <c r="I126" s="3" t="str">
        <f>HYPERLINK("mailto:tendergarten@verizon.net","tendergarten@verizon.net")</f>
        <v>tendergarten@verizon.net</v>
      </c>
      <c r="J126" s="1">
        <v>1</v>
      </c>
    </row>
    <row r="127" spans="1:10" ht="25.5" customHeight="1">
      <c r="A127" s="13" t="s">
        <v>918</v>
      </c>
      <c r="B127" s="9" t="s">
        <v>1143</v>
      </c>
      <c r="C127" s="9" t="s">
        <v>1144</v>
      </c>
      <c r="D127" s="9" t="s">
        <v>1145</v>
      </c>
      <c r="E127" s="9" t="s">
        <v>141</v>
      </c>
      <c r="F127" s="9" t="s">
        <v>14</v>
      </c>
      <c r="G127" s="9" t="s">
        <v>1146</v>
      </c>
      <c r="H127" s="9" t="s">
        <v>1147</v>
      </c>
      <c r="I127" s="14" t="s">
        <v>1148</v>
      </c>
      <c r="J127" s="1">
        <v>1</v>
      </c>
    </row>
    <row r="128" spans="1:10">
      <c r="A128" s="13" t="s">
        <v>918</v>
      </c>
      <c r="B128" s="8" t="s">
        <v>46</v>
      </c>
      <c r="C128" s="8" t="s">
        <v>689</v>
      </c>
      <c r="D128" s="9" t="s">
        <v>690</v>
      </c>
      <c r="E128" s="8" t="s">
        <v>691</v>
      </c>
      <c r="F128" s="8" t="s">
        <v>14</v>
      </c>
      <c r="G128" s="8">
        <v>53960</v>
      </c>
      <c r="H128" s="8" t="s">
        <v>692</v>
      </c>
      <c r="I128" s="2" t="str">
        <f>HYPERLINK("mailto:tpotenberg@isthmuseng.com","tpotenberg@isthmuseng.com")</f>
        <v>tpotenberg@isthmuseng.com</v>
      </c>
      <c r="J128" s="1">
        <v>1</v>
      </c>
    </row>
    <row r="129" spans="1:10" ht="17">
      <c r="A129" s="13" t="s">
        <v>918</v>
      </c>
      <c r="B129" s="8" t="s">
        <v>1149</v>
      </c>
      <c r="C129" s="8" t="s">
        <v>1150</v>
      </c>
      <c r="I129" s="10" t="s">
        <v>1151</v>
      </c>
      <c r="J129" s="1">
        <v>1</v>
      </c>
    </row>
    <row r="130" spans="1:10" ht="25.5" customHeight="1">
      <c r="A130" s="13" t="s">
        <v>918</v>
      </c>
      <c r="B130" s="9" t="s">
        <v>698</v>
      </c>
      <c r="C130" s="9" t="s">
        <v>699</v>
      </c>
      <c r="D130" s="9" t="s">
        <v>700</v>
      </c>
      <c r="E130" s="9" t="s">
        <v>18</v>
      </c>
      <c r="F130" s="9" t="s">
        <v>14</v>
      </c>
      <c r="G130" s="9" t="s">
        <v>701</v>
      </c>
      <c r="H130" s="9" t="s">
        <v>702</v>
      </c>
      <c r="I130" s="14" t="s">
        <v>1152</v>
      </c>
      <c r="J130" s="1">
        <v>1</v>
      </c>
    </row>
    <row r="131" spans="1:10" ht="17">
      <c r="A131" s="13" t="s">
        <v>918</v>
      </c>
      <c r="B131" s="8" t="s">
        <v>72</v>
      </c>
      <c r="C131" s="8" t="s">
        <v>860</v>
      </c>
      <c r="I131" s="10" t="s">
        <v>1153</v>
      </c>
      <c r="J131" s="1">
        <v>1</v>
      </c>
    </row>
    <row r="132" spans="1:10" ht="36" customHeight="1">
      <c r="A132" s="13" t="s">
        <v>918</v>
      </c>
      <c r="B132" s="9" t="s">
        <v>868</v>
      </c>
      <c r="C132" s="9" t="s">
        <v>869</v>
      </c>
      <c r="D132" s="9" t="s">
        <v>870</v>
      </c>
      <c r="E132" s="9" t="s">
        <v>62</v>
      </c>
      <c r="F132" s="9" t="s">
        <v>14</v>
      </c>
      <c r="G132" s="9" t="s">
        <v>871</v>
      </c>
      <c r="H132" s="9" t="s">
        <v>872</v>
      </c>
      <c r="I132" s="14" t="s">
        <v>1154</v>
      </c>
      <c r="J132" s="1">
        <v>1</v>
      </c>
    </row>
    <row r="133" spans="1:10" ht="17">
      <c r="A133" s="13" t="s">
        <v>918</v>
      </c>
      <c r="B133" s="9" t="s">
        <v>1155</v>
      </c>
      <c r="C133" s="9" t="s">
        <v>1156</v>
      </c>
      <c r="I133" s="10" t="s">
        <v>1157</v>
      </c>
      <c r="J133" s="1">
        <v>1</v>
      </c>
    </row>
    <row r="134" spans="1:10" ht="25.5" customHeight="1">
      <c r="A134" s="13" t="s">
        <v>918</v>
      </c>
      <c r="B134" s="9" t="s">
        <v>462</v>
      </c>
      <c r="C134" s="9" t="s">
        <v>856</v>
      </c>
      <c r="D134" s="9" t="s">
        <v>857</v>
      </c>
      <c r="E134" s="9" t="s">
        <v>101</v>
      </c>
      <c r="F134" s="9" t="s">
        <v>14</v>
      </c>
      <c r="G134" s="9" t="s">
        <v>858</v>
      </c>
      <c r="H134" s="9" t="s">
        <v>859</v>
      </c>
      <c r="I134" s="14" t="s">
        <v>1158</v>
      </c>
      <c r="J134" s="1">
        <v>1</v>
      </c>
    </row>
    <row r="135" spans="1:10" ht="17">
      <c r="A135" s="13" t="s">
        <v>918</v>
      </c>
      <c r="B135" s="8" t="s">
        <v>1159</v>
      </c>
      <c r="C135" s="8" t="s">
        <v>483</v>
      </c>
      <c r="D135" s="9" t="s">
        <v>484</v>
      </c>
      <c r="E135" s="8" t="s">
        <v>62</v>
      </c>
      <c r="F135" s="8" t="s">
        <v>14</v>
      </c>
      <c r="G135" s="8">
        <v>53593</v>
      </c>
      <c r="H135" s="8">
        <v>6088339001</v>
      </c>
      <c r="I135" s="10" t="s">
        <v>1160</v>
      </c>
      <c r="J135" s="1">
        <v>1</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Master List</vt:lpstr>
      <vt:lpstr>PDF Flyer Distribution List</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 Telfer</cp:lastModifiedBy>
  <dcterms:modified xsi:type="dcterms:W3CDTF">2012-12-03T06:06:42Z</dcterms:modified>
</cp:coreProperties>
</file>